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E:\Serviço\01 - Engenheiro PM Cap Enéas\PROJETOS\243 - Reforma EM Juca da Rocha Republicado\PLANILHA ORCAMENTARIA\"/>
    </mc:Choice>
  </mc:AlternateContent>
  <xr:revisionPtr revIDLastSave="0" documentId="13_ncr:1_{A630969F-49D6-4498-A5E9-B16387E404DD}" xr6:coauthVersionLast="47" xr6:coauthVersionMax="47" xr10:uidLastSave="{00000000-0000-0000-0000-000000000000}"/>
  <bookViews>
    <workbookView xWindow="-108" yWindow="-108" windowWidth="23256" windowHeight="12576" activeTab="1" xr2:uid="{00000000-000D-0000-FFFF-FFFF00000000}"/>
  </bookViews>
  <sheets>
    <sheet name="COMPOSICOES" sheetId="8" r:id="rId1"/>
    <sheet name="PLAN ORCAMENTARIA" sheetId="4" r:id="rId2"/>
    <sheet name="BDI" sheetId="13" r:id="rId3"/>
    <sheet name="CRONOGRAMA" sheetId="14" r:id="rId4"/>
  </sheets>
  <definedNames>
    <definedName name="_xlnm.Print_Area" localSheetId="2">BDI!$B$2:$K$21</definedName>
    <definedName name="_xlnm.Print_Area" localSheetId="0">COMPOSICOES!$B$4:$H$107</definedName>
    <definedName name="_xlnm.Print_Area" localSheetId="3">CRONOGRAMA!$C$6:$P$40</definedName>
    <definedName name="_xlnm.Print_Area" localSheetId="1">'PLAN ORCAMENTARIA'!$B$4:$J$280</definedName>
    <definedName name="_xlnm.Print_Titles" localSheetId="0">COMPOSICOES!$4:$7</definedName>
    <definedName name="_xlnm.Print_Titles" localSheetId="1">'PLAN ORCAMENTARIA'!$4:$13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56" i="4" l="1"/>
  <c r="H20" i="13"/>
  <c r="K6" i="13"/>
  <c r="I58" i="4" l="1"/>
  <c r="J58" i="4" s="1"/>
  <c r="I50" i="4" l="1"/>
  <c r="J50" i="4" s="1"/>
  <c r="I133" i="4"/>
  <c r="J133" i="4" s="1"/>
  <c r="I124" i="4"/>
  <c r="J124" i="4" s="1"/>
  <c r="I119" i="4"/>
  <c r="J119" i="4" s="1"/>
  <c r="I270" i="4"/>
  <c r="J270" i="4" s="1"/>
  <c r="I273" i="4"/>
  <c r="I272" i="4"/>
  <c r="G103" i="8"/>
  <c r="H103" i="8" s="1"/>
  <c r="G106" i="8"/>
  <c r="H106" i="8" s="1"/>
  <c r="G105" i="8"/>
  <c r="H105" i="8" s="1"/>
  <c r="H104" i="8"/>
  <c r="H102" i="8"/>
  <c r="I239" i="4"/>
  <c r="I196" i="4"/>
  <c r="J196" i="4" s="1"/>
  <c r="J273" i="4" l="1"/>
  <c r="H100" i="8"/>
  <c r="J239" i="4"/>
  <c r="J272" i="4" l="1"/>
  <c r="I192" i="4"/>
  <c r="J192" i="4" s="1"/>
  <c r="I187" i="4"/>
  <c r="J187" i="4" s="1"/>
  <c r="I186" i="4"/>
  <c r="J186" i="4" s="1"/>
  <c r="I148" i="4"/>
  <c r="J148" i="4" s="1"/>
  <c r="I147" i="4"/>
  <c r="J147" i="4" s="1"/>
  <c r="I146" i="4"/>
  <c r="I145" i="4"/>
  <c r="J256" i="4"/>
  <c r="G94" i="8" l="1"/>
  <c r="I126" i="4"/>
  <c r="J126" i="4" s="1"/>
  <c r="I127" i="4"/>
  <c r="J127" i="4" s="1"/>
  <c r="I144" i="4"/>
  <c r="I128" i="4" l="1"/>
  <c r="J128" i="4" s="1"/>
  <c r="I129" i="4"/>
  <c r="J129" i="4" s="1"/>
  <c r="I162" i="4"/>
  <c r="J162" i="4" s="1"/>
  <c r="J146" i="4"/>
  <c r="I149" i="4"/>
  <c r="J149" i="4" s="1"/>
  <c r="H99" i="8"/>
  <c r="H98" i="8"/>
  <c r="H97" i="8"/>
  <c r="H96" i="8"/>
  <c r="H95" i="8"/>
  <c r="I277" i="4"/>
  <c r="J277" i="4" s="1"/>
  <c r="H94" i="8" l="1"/>
  <c r="H92" i="8" s="1"/>
  <c r="I120" i="4"/>
  <c r="J120" i="4" s="1"/>
  <c r="I121" i="4"/>
  <c r="J121" i="4" s="1"/>
  <c r="I122" i="4"/>
  <c r="J122" i="4" s="1"/>
  <c r="I123" i="4"/>
  <c r="J123" i="4" s="1"/>
  <c r="I125" i="4"/>
  <c r="J125" i="4" s="1"/>
  <c r="I130" i="4"/>
  <c r="J130" i="4" s="1"/>
  <c r="I131" i="4"/>
  <c r="J131" i="4" s="1"/>
  <c r="I132" i="4"/>
  <c r="J132" i="4" s="1"/>
  <c r="I134" i="4"/>
  <c r="J134" i="4" s="1"/>
  <c r="I135" i="4"/>
  <c r="J135" i="4" s="1"/>
  <c r="I136" i="4"/>
  <c r="J136" i="4" s="1"/>
  <c r="I137" i="4"/>
  <c r="J137" i="4" s="1"/>
  <c r="I140" i="4"/>
  <c r="J140" i="4" s="1"/>
  <c r="I141" i="4"/>
  <c r="J141" i="4" s="1"/>
  <c r="I142" i="4"/>
  <c r="J142" i="4" s="1"/>
  <c r="I143" i="4"/>
  <c r="J143" i="4" s="1"/>
  <c r="J144" i="4"/>
  <c r="J145" i="4"/>
  <c r="I274" i="4" l="1"/>
  <c r="J274" i="4" s="1"/>
  <c r="I271" i="4"/>
  <c r="J271" i="4" s="1"/>
  <c r="H88" i="8"/>
  <c r="H89" i="8"/>
  <c r="H90" i="8"/>
  <c r="H91" i="8"/>
  <c r="H87" i="8"/>
  <c r="G78" i="8"/>
  <c r="G79" i="8"/>
  <c r="G77" i="8"/>
  <c r="G81" i="8"/>
  <c r="H81" i="8" s="1"/>
  <c r="H82" i="8"/>
  <c r="H35" i="8"/>
  <c r="H80" i="8"/>
  <c r="H84" i="8"/>
  <c r="H83" i="8"/>
  <c r="I253" i="4"/>
  <c r="J253" i="4" s="1"/>
  <c r="I249" i="4"/>
  <c r="I244" i="4"/>
  <c r="J244" i="4" s="1"/>
  <c r="I245" i="4"/>
  <c r="J245" i="4" s="1"/>
  <c r="H85" i="8" l="1"/>
  <c r="H79" i="8"/>
  <c r="H78" i="8"/>
  <c r="H77" i="8"/>
  <c r="H74" i="8"/>
  <c r="H73" i="8"/>
  <c r="H72" i="8"/>
  <c r="H71" i="8"/>
  <c r="H70" i="8"/>
  <c r="H67" i="8"/>
  <c r="H66" i="8"/>
  <c r="H64" i="8"/>
  <c r="H65" i="8"/>
  <c r="H63" i="8"/>
  <c r="I240" i="4"/>
  <c r="J240" i="4" s="1"/>
  <c r="H75" i="8" l="1"/>
  <c r="I257" i="4" s="1"/>
  <c r="J257" i="4" s="1"/>
  <c r="H68" i="8"/>
  <c r="H61" i="8"/>
  <c r="I269" i="4" l="1"/>
  <c r="J269" i="4" s="1"/>
  <c r="I263" i="4"/>
  <c r="J263" i="4" s="1"/>
  <c r="I264" i="4"/>
  <c r="J264" i="4" s="1"/>
  <c r="I265" i="4"/>
  <c r="J265" i="4" s="1"/>
  <c r="I266" i="4"/>
  <c r="J266" i="4" s="1"/>
  <c r="I267" i="4"/>
  <c r="J267" i="4" s="1"/>
  <c r="I268" i="4"/>
  <c r="J268" i="4" s="1"/>
  <c r="I258" i="4"/>
  <c r="J258" i="4" s="1"/>
  <c r="I259" i="4"/>
  <c r="J259" i="4" s="1"/>
  <c r="I243" i="4"/>
  <c r="J243" i="4" s="1"/>
  <c r="I246" i="4"/>
  <c r="J246" i="4" s="1"/>
  <c r="I247" i="4"/>
  <c r="J247" i="4" s="1"/>
  <c r="I248" i="4"/>
  <c r="J248" i="4" s="1"/>
  <c r="J249" i="4"/>
  <c r="I250" i="4"/>
  <c r="J250" i="4" s="1"/>
  <c r="I251" i="4"/>
  <c r="J251" i="4" s="1"/>
  <c r="I238" i="4"/>
  <c r="J238" i="4" s="1"/>
  <c r="G57" i="8"/>
  <c r="H57" i="8" s="1"/>
  <c r="G54" i="8"/>
  <c r="H54" i="8" s="1"/>
  <c r="H60" i="8"/>
  <c r="H59" i="8"/>
  <c r="H58" i="8"/>
  <c r="H56" i="8"/>
  <c r="H55" i="8"/>
  <c r="G47" i="8"/>
  <c r="H47" i="8" s="1"/>
  <c r="H51" i="8"/>
  <c r="H50" i="8"/>
  <c r="H49" i="8"/>
  <c r="H48" i="8"/>
  <c r="H39" i="8"/>
  <c r="H40" i="8"/>
  <c r="H42" i="8"/>
  <c r="H43" i="8"/>
  <c r="H44" i="8"/>
  <c r="J255" i="4" l="1"/>
  <c r="E32" i="14" s="1"/>
  <c r="H52" i="8"/>
  <c r="H45" i="8"/>
  <c r="I226" i="4" s="1"/>
  <c r="J226" i="4" s="1"/>
  <c r="G41" i="8"/>
  <c r="H41" i="8" s="1"/>
  <c r="G38" i="8"/>
  <c r="H38" i="8" s="1"/>
  <c r="H30" i="8"/>
  <c r="H31" i="8"/>
  <c r="H32" i="8"/>
  <c r="H33" i="8"/>
  <c r="H34" i="8"/>
  <c r="H21" i="8"/>
  <c r="H22" i="8"/>
  <c r="H23" i="8"/>
  <c r="H24" i="8"/>
  <c r="H25" i="8"/>
  <c r="H26" i="8"/>
  <c r="H20" i="8"/>
  <c r="I262" i="4"/>
  <c r="J262" i="4" s="1"/>
  <c r="I261" i="4"/>
  <c r="J261" i="4" s="1"/>
  <c r="I224" i="4"/>
  <c r="J224" i="4" s="1"/>
  <c r="I227" i="4"/>
  <c r="J227" i="4" s="1"/>
  <c r="I228" i="4"/>
  <c r="J228" i="4" s="1"/>
  <c r="I229" i="4"/>
  <c r="J229" i="4" s="1"/>
  <c r="I230" i="4"/>
  <c r="J230" i="4" s="1"/>
  <c r="I231" i="4"/>
  <c r="J231" i="4" s="1"/>
  <c r="I232" i="4"/>
  <c r="J232" i="4" s="1"/>
  <c r="I233" i="4"/>
  <c r="J233" i="4" s="1"/>
  <c r="I234" i="4"/>
  <c r="J234" i="4" s="1"/>
  <c r="H32" i="14" l="1"/>
  <c r="L32" i="14"/>
  <c r="N32" i="14"/>
  <c r="F32" i="14"/>
  <c r="J32" i="14"/>
  <c r="J260" i="4"/>
  <c r="E33" i="14" s="1"/>
  <c r="H36" i="8"/>
  <c r="I225" i="4" s="1"/>
  <c r="J225" i="4" s="1"/>
  <c r="H29" i="8"/>
  <c r="H27" i="8" s="1"/>
  <c r="H18" i="8"/>
  <c r="I218" i="4"/>
  <c r="J218" i="4" s="1"/>
  <c r="I219" i="4"/>
  <c r="J219" i="4" s="1"/>
  <c r="I220" i="4"/>
  <c r="J220" i="4" s="1"/>
  <c r="I221" i="4"/>
  <c r="J221" i="4" s="1"/>
  <c r="I204" i="4"/>
  <c r="J204" i="4" s="1"/>
  <c r="I205" i="4"/>
  <c r="J205" i="4" s="1"/>
  <c r="I206" i="4"/>
  <c r="J206" i="4" s="1"/>
  <c r="I207" i="4"/>
  <c r="J207" i="4" s="1"/>
  <c r="I208" i="4"/>
  <c r="J208" i="4" s="1"/>
  <c r="I209" i="4"/>
  <c r="J209" i="4" s="1"/>
  <c r="I210" i="4"/>
  <c r="J210" i="4" s="1"/>
  <c r="I211" i="4"/>
  <c r="J211" i="4" s="1"/>
  <c r="I212" i="4"/>
  <c r="J212" i="4" s="1"/>
  <c r="I213" i="4"/>
  <c r="J213" i="4" s="1"/>
  <c r="I214" i="4"/>
  <c r="J214" i="4" s="1"/>
  <c r="I198" i="4"/>
  <c r="J198" i="4" s="1"/>
  <c r="I199" i="4"/>
  <c r="J199" i="4" s="1"/>
  <c r="I200" i="4"/>
  <c r="J200" i="4" s="1"/>
  <c r="I201" i="4"/>
  <c r="J201" i="4" s="1"/>
  <c r="I197" i="4"/>
  <c r="J197" i="4" s="1"/>
  <c r="I191" i="4"/>
  <c r="J191" i="4" s="1"/>
  <c r="I189" i="4"/>
  <c r="J189" i="4" s="1"/>
  <c r="I190" i="4"/>
  <c r="J190" i="4" s="1"/>
  <c r="I184" i="4"/>
  <c r="J184" i="4" s="1"/>
  <c r="I185" i="4"/>
  <c r="J185" i="4" s="1"/>
  <c r="I188" i="4"/>
  <c r="J188" i="4" s="1"/>
  <c r="I178" i="4"/>
  <c r="J178" i="4" s="1"/>
  <c r="I179" i="4"/>
  <c r="J179" i="4" s="1"/>
  <c r="I180" i="4"/>
  <c r="J180" i="4" s="1"/>
  <c r="I171" i="4"/>
  <c r="J171" i="4" s="1"/>
  <c r="I168" i="4"/>
  <c r="J168" i="4" s="1"/>
  <c r="H33" i="14" l="1"/>
  <c r="F33" i="14"/>
  <c r="J33" i="14"/>
  <c r="L33" i="14"/>
  <c r="N33" i="14"/>
  <c r="I81" i="4"/>
  <c r="J81" i="4" s="1"/>
  <c r="I82" i="4"/>
  <c r="J82" i="4" s="1"/>
  <c r="I83" i="4"/>
  <c r="J83" i="4" s="1"/>
  <c r="I84" i="4"/>
  <c r="J84" i="4" s="1"/>
  <c r="I85" i="4"/>
  <c r="J85" i="4" s="1"/>
  <c r="I86" i="4"/>
  <c r="J86" i="4" s="1"/>
  <c r="I87" i="4"/>
  <c r="J87" i="4" s="1"/>
  <c r="I88" i="4"/>
  <c r="J88" i="4" s="1"/>
  <c r="I89" i="4"/>
  <c r="J89" i="4" s="1"/>
  <c r="I90" i="4"/>
  <c r="J90" i="4" s="1"/>
  <c r="I91" i="4"/>
  <c r="J91" i="4" s="1"/>
  <c r="I92" i="4"/>
  <c r="J92" i="4" s="1"/>
  <c r="I93" i="4"/>
  <c r="J93" i="4" s="1"/>
  <c r="I94" i="4"/>
  <c r="J94" i="4" s="1"/>
  <c r="I95" i="4"/>
  <c r="J95" i="4" s="1"/>
  <c r="I96" i="4"/>
  <c r="J96" i="4" s="1"/>
  <c r="I97" i="4"/>
  <c r="J97" i="4" s="1"/>
  <c r="I98" i="4"/>
  <c r="J98" i="4" s="1"/>
  <c r="I99" i="4"/>
  <c r="J99" i="4" s="1"/>
  <c r="I100" i="4"/>
  <c r="J100" i="4" s="1"/>
  <c r="I101" i="4"/>
  <c r="J101" i="4" s="1"/>
  <c r="I102" i="4"/>
  <c r="J102" i="4" s="1"/>
  <c r="I103" i="4"/>
  <c r="J103" i="4" s="1"/>
  <c r="I104" i="4"/>
  <c r="J104" i="4" s="1"/>
  <c r="I105" i="4"/>
  <c r="J105" i="4" s="1"/>
  <c r="I106" i="4"/>
  <c r="J106" i="4" s="1"/>
  <c r="I107" i="4"/>
  <c r="J107" i="4" s="1"/>
  <c r="I108" i="4"/>
  <c r="J108" i="4" s="1"/>
  <c r="I109" i="4"/>
  <c r="J109" i="4" s="1"/>
  <c r="I110" i="4"/>
  <c r="J110" i="4" s="1"/>
  <c r="I111" i="4"/>
  <c r="J111" i="4" s="1"/>
  <c r="I112" i="4"/>
  <c r="J112" i="4" s="1"/>
  <c r="I113" i="4"/>
  <c r="J113" i="4" s="1"/>
  <c r="I114" i="4"/>
  <c r="J114" i="4" s="1"/>
  <c r="I115" i="4"/>
  <c r="J115" i="4" s="1"/>
  <c r="I116" i="4"/>
  <c r="J116" i="4" s="1"/>
  <c r="I152" i="4"/>
  <c r="J152" i="4" s="1"/>
  <c r="I153" i="4"/>
  <c r="J153" i="4" s="1"/>
  <c r="I154" i="4"/>
  <c r="J154" i="4" s="1"/>
  <c r="I155" i="4"/>
  <c r="J155" i="4" s="1"/>
  <c r="I156" i="4"/>
  <c r="J156" i="4" s="1"/>
  <c r="I157" i="4"/>
  <c r="J157" i="4" s="1"/>
  <c r="I158" i="4"/>
  <c r="J158" i="4" s="1"/>
  <c r="I159" i="4"/>
  <c r="J159" i="4" s="1"/>
  <c r="I160" i="4"/>
  <c r="J160" i="4" s="1"/>
  <c r="I161" i="4"/>
  <c r="J161" i="4" s="1"/>
  <c r="I163" i="4"/>
  <c r="J163" i="4" s="1"/>
  <c r="I164" i="4"/>
  <c r="J164" i="4" s="1"/>
  <c r="I165" i="4"/>
  <c r="J165" i="4" s="1"/>
  <c r="I166" i="4"/>
  <c r="J166" i="4" s="1"/>
  <c r="I167" i="4"/>
  <c r="J167" i="4" s="1"/>
  <c r="I169" i="4"/>
  <c r="J169" i="4" s="1"/>
  <c r="I170" i="4"/>
  <c r="J170" i="4" s="1"/>
  <c r="I172" i="4"/>
  <c r="J172" i="4" s="1"/>
  <c r="I173" i="4"/>
  <c r="J173" i="4" s="1"/>
  <c r="I174" i="4"/>
  <c r="J174" i="4" s="1"/>
  <c r="I175" i="4"/>
  <c r="J175" i="4" s="1"/>
  <c r="I176" i="4"/>
  <c r="J176" i="4" s="1"/>
  <c r="I177" i="4"/>
  <c r="J177" i="4" s="1"/>
  <c r="I75" i="4"/>
  <c r="J75" i="4" s="1"/>
  <c r="I76" i="4"/>
  <c r="J76" i="4" s="1"/>
  <c r="I77" i="4"/>
  <c r="J77" i="4" s="1"/>
  <c r="I78" i="4"/>
  <c r="J78" i="4" s="1"/>
  <c r="H17" i="8"/>
  <c r="H16" i="8"/>
  <c r="H15" i="8"/>
  <c r="H11" i="8"/>
  <c r="H12" i="8"/>
  <c r="H10" i="8"/>
  <c r="H13" i="8" l="1"/>
  <c r="I69" i="4" s="1"/>
  <c r="J69" i="4" s="1"/>
  <c r="H8" i="8"/>
  <c r="I68" i="4" s="1"/>
  <c r="J68" i="4" s="1"/>
  <c r="I67" i="4"/>
  <c r="J67" i="4" s="1"/>
  <c r="I70" i="4"/>
  <c r="J70" i="4" s="1"/>
  <c r="I71" i="4"/>
  <c r="J71" i="4" s="1"/>
  <c r="I72" i="4"/>
  <c r="J72" i="4" s="1"/>
  <c r="I63" i="4"/>
  <c r="J63" i="4" s="1"/>
  <c r="I56" i="4"/>
  <c r="J56" i="4" s="1"/>
  <c r="I57" i="4"/>
  <c r="J57" i="4" s="1"/>
  <c r="I59" i="4"/>
  <c r="J59" i="4" s="1"/>
  <c r="I60" i="4"/>
  <c r="J60" i="4" s="1"/>
  <c r="I61" i="4"/>
  <c r="J61" i="4" s="1"/>
  <c r="I62" i="4"/>
  <c r="J62" i="4" s="1"/>
  <c r="I49" i="4"/>
  <c r="J49" i="4" s="1"/>
  <c r="I51" i="4"/>
  <c r="J51" i="4" s="1"/>
  <c r="I52" i="4"/>
  <c r="J52" i="4" s="1"/>
  <c r="I43" i="4"/>
  <c r="J43" i="4" s="1"/>
  <c r="I44" i="4"/>
  <c r="J44" i="4" s="1"/>
  <c r="I48" i="4" l="1"/>
  <c r="J48" i="4" s="1"/>
  <c r="I47" i="4"/>
  <c r="J47" i="4" s="1"/>
  <c r="I46" i="4"/>
  <c r="J46" i="4" s="1"/>
  <c r="I28" i="4"/>
  <c r="J28" i="4" s="1"/>
  <c r="I25" i="4"/>
  <c r="J25" i="4" s="1"/>
  <c r="I26" i="4"/>
  <c r="J26" i="4" s="1"/>
  <c r="I27" i="4"/>
  <c r="J27" i="4" s="1"/>
  <c r="I29" i="4"/>
  <c r="J29" i="4" s="1"/>
  <c r="I30" i="4"/>
  <c r="J30" i="4" s="1"/>
  <c r="I31" i="4"/>
  <c r="J31" i="4" s="1"/>
  <c r="I32" i="4"/>
  <c r="J32" i="4" s="1"/>
  <c r="I33" i="4"/>
  <c r="J33" i="4" s="1"/>
  <c r="I24" i="4"/>
  <c r="J24" i="4" s="1"/>
  <c r="J45" i="4" l="1"/>
  <c r="E17" i="14" s="1"/>
  <c r="I16" i="4"/>
  <c r="J16" i="4" s="1"/>
  <c r="H17" i="14" l="1"/>
  <c r="L17" i="14"/>
  <c r="N17" i="14"/>
  <c r="F17" i="14"/>
  <c r="J17" i="14"/>
  <c r="I38" i="4"/>
  <c r="J38" i="4" s="1"/>
  <c r="I39" i="4"/>
  <c r="J39" i="4" s="1"/>
  <c r="I40" i="4"/>
  <c r="J40" i="4" s="1"/>
  <c r="I41" i="4"/>
  <c r="J41" i="4" s="1"/>
  <c r="I42" i="4"/>
  <c r="J42" i="4" s="1"/>
  <c r="I36" i="4"/>
  <c r="J36" i="4" s="1"/>
  <c r="I37" i="4"/>
  <c r="J37" i="4" s="1"/>
  <c r="I35" i="4"/>
  <c r="J35" i="4" s="1"/>
  <c r="I22" i="4"/>
  <c r="J22" i="4" s="1"/>
  <c r="I20" i="4" l="1"/>
  <c r="J20" i="4" s="1"/>
  <c r="I21" i="4"/>
  <c r="J21" i="4" s="1"/>
  <c r="I23" i="4"/>
  <c r="J23" i="4" s="1"/>
  <c r="J34" i="4"/>
  <c r="E16" i="14" s="1"/>
  <c r="L16" i="14" l="1"/>
  <c r="N16" i="14"/>
  <c r="H16" i="14"/>
  <c r="F16" i="14"/>
  <c r="J16" i="14"/>
  <c r="I276" i="4"/>
  <c r="J276" i="4" s="1"/>
  <c r="I254" i="4"/>
  <c r="J254" i="4" s="1"/>
  <c r="I252" i="4"/>
  <c r="J252" i="4" s="1"/>
  <c r="I242" i="4"/>
  <c r="J242" i="4" s="1"/>
  <c r="I237" i="4"/>
  <c r="J237" i="4" s="1"/>
  <c r="I236" i="4"/>
  <c r="J236" i="4" s="1"/>
  <c r="I223" i="4"/>
  <c r="J223" i="4" s="1"/>
  <c r="J222" i="4" s="1"/>
  <c r="E29" i="14" s="1"/>
  <c r="I217" i="4"/>
  <c r="J217" i="4" s="1"/>
  <c r="I216" i="4"/>
  <c r="J216" i="4" s="1"/>
  <c r="I203" i="4"/>
  <c r="J203" i="4" s="1"/>
  <c r="J202" i="4" s="1"/>
  <c r="E27" i="14" s="1"/>
  <c r="I195" i="4"/>
  <c r="J195" i="4" s="1"/>
  <c r="I194" i="4"/>
  <c r="J194" i="4" s="1"/>
  <c r="I183" i="4"/>
  <c r="J183" i="4" s="1"/>
  <c r="I182" i="4"/>
  <c r="J182" i="4" s="1"/>
  <c r="J181" i="4" s="1"/>
  <c r="E25" i="14" s="1"/>
  <c r="I151" i="4"/>
  <c r="J151" i="4" s="1"/>
  <c r="J150" i="4" s="1"/>
  <c r="E24" i="14" s="1"/>
  <c r="I139" i="4"/>
  <c r="J139" i="4" s="1"/>
  <c r="J138" i="4" s="1"/>
  <c r="E23" i="14" s="1"/>
  <c r="I118" i="4"/>
  <c r="I80" i="4"/>
  <c r="I74" i="4"/>
  <c r="J74" i="4" s="1"/>
  <c r="J73" i="4" s="1"/>
  <c r="E20" i="14" s="1"/>
  <c r="I66" i="4"/>
  <c r="I65" i="4"/>
  <c r="I55" i="4"/>
  <c r="I54" i="4"/>
  <c r="I19" i="4"/>
  <c r="J19" i="4" s="1"/>
  <c r="I18" i="4"/>
  <c r="I15" i="4"/>
  <c r="H27" i="14" l="1"/>
  <c r="F27" i="14"/>
  <c r="J27" i="14"/>
  <c r="L27" i="14"/>
  <c r="N27" i="14"/>
  <c r="L25" i="14"/>
  <c r="N25" i="14"/>
  <c r="H25" i="14"/>
  <c r="F25" i="14"/>
  <c r="J25" i="14"/>
  <c r="H24" i="14"/>
  <c r="F24" i="14"/>
  <c r="L24" i="14"/>
  <c r="N24" i="14"/>
  <c r="J24" i="14"/>
  <c r="H23" i="14"/>
  <c r="F23" i="14"/>
  <c r="L23" i="14"/>
  <c r="N23" i="14"/>
  <c r="J23" i="14"/>
  <c r="L20" i="14"/>
  <c r="N20" i="14"/>
  <c r="H20" i="14"/>
  <c r="F20" i="14"/>
  <c r="J20" i="14"/>
  <c r="H29" i="14"/>
  <c r="J29" i="14"/>
  <c r="F29" i="14"/>
  <c r="L29" i="14"/>
  <c r="N29" i="14"/>
  <c r="J235" i="4"/>
  <c r="E30" i="14" s="1"/>
  <c r="J215" i="4"/>
  <c r="E28" i="14" s="1"/>
  <c r="J275" i="4"/>
  <c r="E34" i="14" s="1"/>
  <c r="J193" i="4"/>
  <c r="E26" i="14" s="1"/>
  <c r="J241" i="4"/>
  <c r="E31" i="14" s="1"/>
  <c r="J55" i="4"/>
  <c r="J15" i="4"/>
  <c r="J14" i="4" s="1"/>
  <c r="E14" i="14" s="1"/>
  <c r="J118" i="4"/>
  <c r="J18" i="4"/>
  <c r="J17" i="4" s="1"/>
  <c r="E15" i="14" s="1"/>
  <c r="J66" i="4"/>
  <c r="J80" i="4"/>
  <c r="J79" i="4" s="1"/>
  <c r="E21" i="14" s="1"/>
  <c r="J54" i="4"/>
  <c r="J65" i="4"/>
  <c r="L34" i="14" l="1"/>
  <c r="N34" i="14"/>
  <c r="H34" i="14"/>
  <c r="F34" i="14"/>
  <c r="J34" i="14"/>
  <c r="L31" i="14"/>
  <c r="N31" i="14"/>
  <c r="H31" i="14"/>
  <c r="F31" i="14"/>
  <c r="J31" i="14"/>
  <c r="J28" i="14"/>
  <c r="L28" i="14"/>
  <c r="N28" i="14"/>
  <c r="H28" i="14"/>
  <c r="F28" i="14"/>
  <c r="L26" i="14"/>
  <c r="N26" i="14"/>
  <c r="H26" i="14"/>
  <c r="F26" i="14"/>
  <c r="J26" i="14"/>
  <c r="H21" i="14"/>
  <c r="F21" i="14"/>
  <c r="N21" i="14"/>
  <c r="J21" i="14"/>
  <c r="L21" i="14"/>
  <c r="J15" i="14"/>
  <c r="N15" i="14"/>
  <c r="H15" i="14"/>
  <c r="F15" i="14"/>
  <c r="L15" i="14"/>
  <c r="J14" i="14"/>
  <c r="F14" i="14"/>
  <c r="L14" i="14"/>
  <c r="N14" i="14"/>
  <c r="H14" i="14"/>
  <c r="L30" i="14"/>
  <c r="N30" i="14"/>
  <c r="H30" i="14"/>
  <c r="J30" i="14"/>
  <c r="F30" i="14"/>
  <c r="J53" i="4"/>
  <c r="E18" i="14" s="1"/>
  <c r="J64" i="4"/>
  <c r="E19" i="14" s="1"/>
  <c r="J117" i="4"/>
  <c r="E22" i="14" s="1"/>
  <c r="J22" i="14" l="1"/>
  <c r="L22" i="14"/>
  <c r="N22" i="14"/>
  <c r="H22" i="14"/>
  <c r="F22" i="14"/>
  <c r="J18" i="14"/>
  <c r="L18" i="14"/>
  <c r="N18" i="14"/>
  <c r="H18" i="14"/>
  <c r="F18" i="14"/>
  <c r="N19" i="14"/>
  <c r="H19" i="14"/>
  <c r="F19" i="14"/>
  <c r="L19" i="14"/>
  <c r="J19" i="14"/>
  <c r="E37" i="14"/>
  <c r="E10" i="14" s="1"/>
  <c r="J278" i="4"/>
  <c r="J35" i="14" l="1"/>
  <c r="K35" i="14" s="1"/>
  <c r="N35" i="14"/>
  <c r="O35" i="14" s="1"/>
  <c r="H35" i="14"/>
  <c r="I35" i="14" s="1"/>
  <c r="L35" i="14"/>
  <c r="M35" i="14" s="1"/>
  <c r="P16" i="14"/>
  <c r="P20" i="14"/>
  <c r="P24" i="14"/>
  <c r="P28" i="14"/>
  <c r="P32" i="14"/>
  <c r="P17" i="14"/>
  <c r="P21" i="14"/>
  <c r="P25" i="14"/>
  <c r="P29" i="14"/>
  <c r="P33" i="14"/>
  <c r="P15" i="14"/>
  <c r="P23" i="14"/>
  <c r="P27" i="14"/>
  <c r="P31" i="14"/>
  <c r="P14" i="14"/>
  <c r="P18" i="14"/>
  <c r="P22" i="14"/>
  <c r="P26" i="14"/>
  <c r="P30" i="14"/>
  <c r="P34" i="14"/>
  <c r="P19" i="14"/>
  <c r="F35" i="14"/>
  <c r="F36" i="14" l="1"/>
  <c r="G35" i="14"/>
  <c r="P35" i="14" s="1"/>
  <c r="P36" i="14"/>
  <c r="H36" i="14" l="1"/>
  <c r="G36" i="14"/>
  <c r="I36" i="14" l="1"/>
  <c r="J36" i="14"/>
  <c r="L36" i="14" l="1"/>
  <c r="K36" i="14"/>
  <c r="N36" i="14" l="1"/>
  <c r="O36" i="14" s="1"/>
  <c r="M36" i="14"/>
</calcChain>
</file>

<file path=xl/sharedStrings.xml><?xml version="1.0" encoding="utf-8"?>
<sst xmlns="http://schemas.openxmlformats.org/spreadsheetml/2006/main" count="1666" uniqueCount="794">
  <si>
    <t>DEMOLIÇÕES E RETIRADAS</t>
  </si>
  <si>
    <t>ALVENARIA E REVESTIMENTO</t>
  </si>
  <si>
    <t>PISOS E RODAPÉS</t>
  </si>
  <si>
    <t>ESQUADRIAS E VIDROS</t>
  </si>
  <si>
    <t>INSTALAÇÕES ELÉTRICAS</t>
  </si>
  <si>
    <t>DRENAGEM PLUVIAL</t>
  </si>
  <si>
    <t>PINTURA</t>
  </si>
  <si>
    <t>PEDRAS E BANCADAS</t>
  </si>
  <si>
    <t>FACHADA / MURO DE VEDAÇÃO</t>
  </si>
  <si>
    <t>URBANIZAÇÃO E PAISAGISMO</t>
  </si>
  <si>
    <t>SERVIÇOS COMPLEMENTARES</t>
  </si>
  <si>
    <t>ABRIGO DE GÁS</t>
  </si>
  <si>
    <t>INSTALAÇÕES HIDRAULICAS</t>
  </si>
  <si>
    <t>SISTEMA DE PROTEÇÃO CONTRA INCÊNDIO</t>
  </si>
  <si>
    <t>SERVIÇOS PRELIMINARES</t>
  </si>
  <si>
    <t>1.0</t>
  </si>
  <si>
    <t>2.0</t>
  </si>
  <si>
    <t>3.0</t>
  </si>
  <si>
    <t>4.0</t>
  </si>
  <si>
    <t>5.0</t>
  </si>
  <si>
    <t>6.0</t>
  </si>
  <si>
    <t>7.0</t>
  </si>
  <si>
    <t>8.0</t>
  </si>
  <si>
    <t>9.0</t>
  </si>
  <si>
    <t>10.0</t>
  </si>
  <si>
    <t>11.0</t>
  </si>
  <si>
    <t>12.0</t>
  </si>
  <si>
    <t>13.0</t>
  </si>
  <si>
    <t>14.0</t>
  </si>
  <si>
    <t>15.0</t>
  </si>
  <si>
    <t>16.0</t>
  </si>
  <si>
    <t>17.0</t>
  </si>
  <si>
    <t>18.0</t>
  </si>
  <si>
    <t>PREFEITURA MUNICIPAL DE CAPITÃO ENÉAS-MG</t>
  </si>
  <si>
    <t>PLANILHA ORÇAMENTÁRIA  DE CUSTOS</t>
  </si>
  <si>
    <t>REFERÊNCIA</t>
  </si>
  <si>
    <t>BDI 01:</t>
  </si>
  <si>
    <r>
      <rPr>
        <b/>
        <sz val="10"/>
        <rFont val="Arial"/>
        <family val="2"/>
      </rPr>
      <t xml:space="preserve">REGIME DE EXECUÇÃO DE OBRA: </t>
    </r>
    <r>
      <rPr>
        <sz val="10"/>
        <rFont val="Arial"/>
        <family val="2"/>
      </rPr>
      <t>ADMINISTRAÇÃO INDIRETA / EMPREITADA POR PREÇO GLOBAL</t>
    </r>
  </si>
  <si>
    <t>Municipio:</t>
  </si>
  <si>
    <t>Data Base(mês de referência)</t>
  </si>
  <si>
    <t>OBRA:</t>
  </si>
  <si>
    <r>
      <rPr>
        <b/>
        <i/>
        <sz val="10"/>
        <rFont val="Arial"/>
        <family val="2"/>
      </rPr>
      <t>OBS:</t>
    </r>
    <r>
      <rPr>
        <i/>
        <sz val="10"/>
        <rFont val="Arial"/>
        <family val="2"/>
      </rPr>
      <t xml:space="preserve"> Orçamento Técnico-Descritivo elaborado a partir de demandas por parte do Proponente, utilizando como base referencial de preços a planilha de custos SETOP e SINAPI  e Memoria de Cálculo como referência para quantitativos.</t>
    </r>
  </si>
  <si>
    <t>UND</t>
  </si>
  <si>
    <t>QUANT</t>
  </si>
  <si>
    <t>PREÇO (R$)</t>
  </si>
  <si>
    <t>ITEM</t>
  </si>
  <si>
    <t>REF.</t>
  </si>
  <si>
    <t>CÓDIGO</t>
  </si>
  <si>
    <t>DESCRIÇÃO</t>
  </si>
  <si>
    <t>UNIT</t>
  </si>
  <si>
    <t>UNIT C BDI</t>
  </si>
  <si>
    <t>TOTAL</t>
  </si>
  <si>
    <t>1.1</t>
  </si>
  <si>
    <t>SETOP</t>
  </si>
  <si>
    <t>M2</t>
  </si>
  <si>
    <t>SINAPI</t>
  </si>
  <si>
    <t>2.1</t>
  </si>
  <si>
    <t>2.2</t>
  </si>
  <si>
    <t>2.3</t>
  </si>
  <si>
    <t>3.1</t>
  </si>
  <si>
    <t>M3</t>
  </si>
  <si>
    <t>3.2</t>
  </si>
  <si>
    <t>3.3</t>
  </si>
  <si>
    <t>4.1</t>
  </si>
  <si>
    <t>4.2</t>
  </si>
  <si>
    <t>4.3</t>
  </si>
  <si>
    <t>5.1</t>
  </si>
  <si>
    <t>5.2</t>
  </si>
  <si>
    <t>5.3</t>
  </si>
  <si>
    <t>6.1</t>
  </si>
  <si>
    <t>6.2</t>
  </si>
  <si>
    <t>6.3</t>
  </si>
  <si>
    <t>7.1</t>
  </si>
  <si>
    <t>7.2</t>
  </si>
  <si>
    <t>7.3</t>
  </si>
  <si>
    <t>TOTAL DA OBRA COM BDI</t>
  </si>
  <si>
    <r>
      <t>PROPONENTE:</t>
    </r>
    <r>
      <rPr>
        <sz val="12"/>
        <rFont val="Arial"/>
        <family val="2"/>
      </rPr>
      <t xml:space="preserve"> PREFEITURA  MUNICIPAL DE CAPITÃO ENÉAS, MG</t>
    </r>
  </si>
  <si>
    <t>EMPREENDIMENTO: EXECUÇÃO DE REMANESCENTE DE OBRA DA ESCOLA MUNICIPAL JUCA DA ROCHA</t>
  </si>
  <si>
    <r>
      <t>ENDEREÇO:</t>
    </r>
    <r>
      <rPr>
        <sz val="10"/>
        <rFont val="Arial"/>
        <family val="2"/>
      </rPr>
      <t xml:space="preserve"> AVENIDA PEDRO MINEIRO, 1582, BAIRRO SAPÉ, SEDE DO MUNICÍPIO DE CAPITÃO ENÉAS/MG</t>
    </r>
  </si>
  <si>
    <r>
      <t xml:space="preserve">DATA: </t>
    </r>
    <r>
      <rPr>
        <sz val="12"/>
        <color theme="1"/>
        <rFont val="Arial"/>
        <family val="2"/>
      </rPr>
      <t>JULHO DE 2022</t>
    </r>
  </si>
  <si>
    <t>8.1</t>
  </si>
  <si>
    <t>8.2</t>
  </si>
  <si>
    <t>8.3</t>
  </si>
  <si>
    <t>9.1</t>
  </si>
  <si>
    <t>9.2</t>
  </si>
  <si>
    <t>9.3</t>
  </si>
  <si>
    <t>10.1</t>
  </si>
  <si>
    <t>10.2</t>
  </si>
  <si>
    <t>10.3</t>
  </si>
  <si>
    <t>11.1</t>
  </si>
  <si>
    <t>11.2</t>
  </si>
  <si>
    <t>11.3</t>
  </si>
  <si>
    <t>12.1</t>
  </si>
  <si>
    <t>12.2</t>
  </si>
  <si>
    <t>12.3</t>
  </si>
  <si>
    <t>13.1</t>
  </si>
  <si>
    <t>13.2</t>
  </si>
  <si>
    <t>14.1</t>
  </si>
  <si>
    <t>14.2</t>
  </si>
  <si>
    <t>14.3</t>
  </si>
  <si>
    <t>15.1</t>
  </si>
  <si>
    <t>15.2</t>
  </si>
  <si>
    <t>15.3</t>
  </si>
  <si>
    <t>16.1</t>
  </si>
  <si>
    <t>16.2</t>
  </si>
  <si>
    <t>16.3</t>
  </si>
  <si>
    <t>17.1</t>
  </si>
  <si>
    <t>17.2</t>
  </si>
  <si>
    <t>17.3</t>
  </si>
  <si>
    <t>18.1</t>
  </si>
  <si>
    <t>18.2</t>
  </si>
  <si>
    <t>18.3</t>
  </si>
  <si>
    <t>EXECUÇÃO DE REMANESCENTE DE OBRA DA ESCOLA MUNICIPAL JUCA DA ROCHA</t>
  </si>
  <si>
    <t>ED-50152</t>
  </si>
  <si>
    <t>FORNECIMENTO E COLOCAÇÃO DE PLACA DE OBRA EM CHAPA GALVANIZADA (3,00 X 1,5 0 M) - EM CHAPA GALVANIZADA 0,26 AFIXADAS COM REBITES 540 E PARAFUSOS 3/8, EM ESTRUTURA METÁLICA VIGA U 2" ENRIJECIDA COM METALON 20 X 20, SUPORTE EM EUCALIPTO AUTOCLAVADO PINTADAS</t>
  </si>
  <si>
    <t>2.4</t>
  </si>
  <si>
    <t>2.5</t>
  </si>
  <si>
    <t>2.6</t>
  </si>
  <si>
    <t>2.7</t>
  </si>
  <si>
    <t>ED-48480</t>
  </si>
  <si>
    <t>DEMOLIÇÃO DE PISO CERÂMICO OU LADRILHO HIDRÁULICO, INCLUSIVE AFASTAMENTO</t>
  </si>
  <si>
    <t>ED-48502</t>
  </si>
  <si>
    <t>DEMOLIÇÃO DE REVESTIMENTO CERÂMICO, AZULEJO OU LADRILHO HIDRÁULICO INCLUSIVE AFASTAMENTO</t>
  </si>
  <si>
    <t>ED-48454</t>
  </si>
  <si>
    <t>DEMOLIÇÃO DE ENGRADAMENTO DE TELHA METÁLICA, PVC OU FIBROCIMENTO, INCLUSIVE EMPILHAMENTO</t>
  </si>
  <si>
    <t>ED-48511</t>
  </si>
  <si>
    <t>REMOÇÃO DE TELHA ONDULADA DE FIBROCIMENTO, INCLUSIVE AFASTAMENTO E EMPILHAMENTO</t>
  </si>
  <si>
    <t>2.8</t>
  </si>
  <si>
    <t>ED-48467</t>
  </si>
  <si>
    <t>REMOÇÃO DE LOUÇAS (LAVATÓRIO, BANHEIRA, PIA, VASO SANITÁRIO, TANQUE)</t>
  </si>
  <si>
    <t>REMOÇÃO DE METAIS COMUNS (CONDUÍTE, SIFÃO, REGISTRO, TORNEIRAS)</t>
  </si>
  <si>
    <t>ED-48470</t>
  </si>
  <si>
    <t>ED-48443</t>
  </si>
  <si>
    <t>DEMOLIÇÃO DE CONCRETO ARMADO - COM EQUIPAMENTO ELÉTRICO, INCLUSIVE AFASTAMENTO</t>
  </si>
  <si>
    <t>ED-48456</t>
  </si>
  <si>
    <t>DEMOLIÇÃO DE ENGRADAMENTO DE TELHA CERÂMICA COLONIAL OU FRANCESA INCLUSIVE EMPILHAMENTO</t>
  </si>
  <si>
    <t>ED-48513</t>
  </si>
  <si>
    <t>REMOÇÃO DE TELHA CERÂMICA COLONIAL OU FRANCESA, INCLUSIVE AFASTAMENTO E EMPILHAMENTO</t>
  </si>
  <si>
    <t>INFRAESTRUTURA</t>
  </si>
  <si>
    <t>SUPRAESTRUTURA</t>
  </si>
  <si>
    <t>CASTELO DAGUA</t>
  </si>
  <si>
    <t>19.0</t>
  </si>
  <si>
    <t>20.0</t>
  </si>
  <si>
    <t>21.0</t>
  </si>
  <si>
    <t>ED-15716</t>
  </si>
  <si>
    <t>ED-50041</t>
  </si>
  <si>
    <t>ED-49334</t>
  </si>
  <si>
    <t>REGULADOR DE BAIXA PRESSÃO, 1º ESTÁGIO - FORNECIMENTO E INSTALAÇÃO</t>
  </si>
  <si>
    <t>REGULADOR DE BAIXA PRESSÃO, 2º ESTÁGIO, 5 KG/H, ROSCA NPT, 3/4" X 3/4" - FORNECIMENTO E INSTALAÇÃO</t>
  </si>
  <si>
    <t>CILINDRO DE AÇO COM GÁS GLP CAPACIDADE 45 KG</t>
  </si>
  <si>
    <t>ED-49817</t>
  </si>
  <si>
    <t>ED-50612</t>
  </si>
  <si>
    <t>ED-50782</t>
  </si>
  <si>
    <t>ED-51003</t>
  </si>
  <si>
    <t>ED-7576</t>
  </si>
  <si>
    <t>ED-50997</t>
  </si>
  <si>
    <t>ED-48343</t>
  </si>
  <si>
    <t>ED-48347</t>
  </si>
  <si>
    <t>RODABANCA/FRONTÃO PARA BANCADA EM GRANITO, COR CINZA ANDORINHA, ESP. 2CM, ALTURA DE 7CM, INCLUSIVE REJUNTAMENTO EM MASSA PLÁSTICA NA COR DA PEDRA</t>
  </si>
  <si>
    <t>ED-48351</t>
  </si>
  <si>
    <t>TESTEIRA EM GRANITO CINZA ANDORINHA</t>
  </si>
  <si>
    <t>ED-50729</t>
  </si>
  <si>
    <t>ED-50761</t>
  </si>
  <si>
    <t>ED-50732</t>
  </si>
  <si>
    <t>ED-50493</t>
  </si>
  <si>
    <t>ED-50491</t>
  </si>
  <si>
    <t>1.2</t>
  </si>
  <si>
    <t>ED-50697</t>
  </si>
  <si>
    <t>CORTE DE ÁRVORE NATIVA COM MOTO-SERRA 0,15M =&lt; Ø &lt; 0,30M - ATÉ 1.000 UNIDADES</t>
  </si>
  <si>
    <t>2.9</t>
  </si>
  <si>
    <t>2.10</t>
  </si>
  <si>
    <t>2.11</t>
  </si>
  <si>
    <t>2.12</t>
  </si>
  <si>
    <t>2.13</t>
  </si>
  <si>
    <t>2.14</t>
  </si>
  <si>
    <t>2.15</t>
  </si>
  <si>
    <t>2.16</t>
  </si>
  <si>
    <t>ED-48497</t>
  </si>
  <si>
    <t>REMOÇÃO DE PORTA OU JANELA METÁLICA, INCLUSIVE AFASTAMENTO</t>
  </si>
  <si>
    <t>ED-48486</t>
  </si>
  <si>
    <t>DEMOLIÇÃO DE PASSEIO OU LAJE DE CONCRETO COM EQUIPAMENTO PNEUMÁTICO, INCLUSIVE AFASTAMENTO</t>
  </si>
  <si>
    <t>DEMOLIÇÃO DE ARGAMASSAS, DE FORMA MANUAL, SEM REAPROVEITAMENTO. AF_12/2017</t>
  </si>
  <si>
    <t>DEMOLIÇÃO DE ALVENARIA DE BLOCO FURADO, DE FORMA MANUAL, SEM REAPROVEITAMENTO. AF_12/2017</t>
  </si>
  <si>
    <t>ED-48472</t>
  </si>
  <si>
    <t>REMOÇÃO DE MEIO-FIO PRÉ-MOLDADO DE CONCRETO INCLUSIVE CARGA</t>
  </si>
  <si>
    <t>M</t>
  </si>
  <si>
    <t>ED-51132</t>
  </si>
  <si>
    <t>CARGA DE MATERIAL DE QUALQUER NATUREZA SOBRE CAMINHÃO - MECÂNICA</t>
  </si>
  <si>
    <t>ED-51130</t>
  </si>
  <si>
    <t>TRANSPORTE DE MATERIAL DE QUALQUER NATUREZA EM CAMINHÃO DMT &gt; 5 KM (DENTRO DO PERÍMETRO URBANO)</t>
  </si>
  <si>
    <t>M3XKM</t>
  </si>
  <si>
    <t>ED-51107</t>
  </si>
  <si>
    <t>ESCAVAÇÃO MANUAL DE VALA COM PROFUNDIDADE MENOR OU IGUAL A 1,5M</t>
  </si>
  <si>
    <t>ED-49812</t>
  </si>
  <si>
    <t xml:space="preserve">LASTRO DE CONCRETO MAGRO, INCLUSIVE TRANSPORTE, LANÇAMENTO E ADENSAMENTO </t>
  </si>
  <si>
    <t>ARMAÇÃO DE PILAR OU VIGA DE ESTRUTURA CONVENCIONAL DE CONCRETO ARMADO UTILIZANDO AÇO CA-60 DE 5,0 MM - MONTAGEM. AF_06/2022</t>
  </si>
  <si>
    <t>KG</t>
  </si>
  <si>
    <t>ARMAÇÃO DE PILAR OU VIGA DE ESTRUTURA CONVENCIONAL DE CONCRETO ARMADO UTILIZANDO AÇO CA-50 DE 6,3 MM - MONTAGEM. AF_06/2022</t>
  </si>
  <si>
    <t>ARMAÇÃO DE PILAR OU VIGA DE ESTRUTURA CONVENCIONAL DE CONCRETO ARMADO UTILIZANDO AÇO CA-50 DE 8,0 MM - MONTAGEM. AF_06/2022</t>
  </si>
  <si>
    <t>ARMAÇÃO DE PILAR OU VIGA DE ESTRUTURA CONVENCIONAL DE CONCRETO ARMADO UTILIZANDO AÇO CA-50 DE 10,0 MM - MONTAGEM. AF_06/2022</t>
  </si>
  <si>
    <t>3.4</t>
  </si>
  <si>
    <t>3.5</t>
  </si>
  <si>
    <t>3.6</t>
  </si>
  <si>
    <t>3.7</t>
  </si>
  <si>
    <t>ED-48218</t>
  </si>
  <si>
    <t>ALVENARIA DE BLOCO DE CONCRETO CHEIO SEM ARMAÇÃO, EM CONCRETO COM FCK DE 20MPA , ESP. 9CM, PARA REVESTIMENTO, INCLUSIVE ARGAMASSA PARA ASSENTAMENTO (DETALHE D - CADERNO SEDS)</t>
  </si>
  <si>
    <t>ED-49810</t>
  </si>
  <si>
    <t>FORMA E DESFORMA DE TÁBUA E SARRAFO, REAPROVEITAMENTO (3X) (FUNDAÇÃO)</t>
  </si>
  <si>
    <t>3.8</t>
  </si>
  <si>
    <t>3.9</t>
  </si>
  <si>
    <t>3.10</t>
  </si>
  <si>
    <t>4.4</t>
  </si>
  <si>
    <t>4.5</t>
  </si>
  <si>
    <t>4.6</t>
  </si>
  <si>
    <t>ED-8471</t>
  </si>
  <si>
    <t>FORMA E DESFORMA DE TÁBUA E SARRAFO, REAPROVEITAMENTO (5X), EXCLUSIVE ESCORAMENTO</t>
  </si>
  <si>
    <t>5.4</t>
  </si>
  <si>
    <t>5.5</t>
  </si>
  <si>
    <t>5.6</t>
  </si>
  <si>
    <t>5.7</t>
  </si>
  <si>
    <t>5.8</t>
  </si>
  <si>
    <t>ED-48232</t>
  </si>
  <si>
    <t>ALVENARIA DE VEDAÇÃO COM TIJOLO CERÂMICO FURADO, ESP. 14CM, PARA REVESTIMENTO, INCLUSIVE ARGAMASSA PARA ASSENTAMENTO</t>
  </si>
  <si>
    <t>ALVENARIA DE VEDAÇÃO COM TIJOLO CERÂMICO FURADO, ESP. 9CM, PARA REVESTIMENTO, INCLUSIVE ARGAMASSA PARA ASSENTAMENTO</t>
  </si>
  <si>
    <t>ED-48231</t>
  </si>
  <si>
    <t>ED-9906</t>
  </si>
  <si>
    <t>CONTRAVERGA EM CONCRETO ESTRUTURAL PARA VÃOS ACIMA DE 150CM, PREPARADO EM OBRA COM BETONEIRA, CONTROLE "A", COM FCK 20 MPA, MOLDADA IN LOCO, INCLUSIVE ARMAÇÃO</t>
  </si>
  <si>
    <t>ED-9907</t>
  </si>
  <si>
    <t>VERGA EM CONCRETO ESTRUTURAL PARA VÃOS ACIMA DE 150CM, PREPARADO EM OBRA COM BETONEIRA, CONTROLE "A", COM FCK 20 MPA, MOLDADA IN LOCO, INCLUSIVE ARMAÇÃO</t>
  </si>
  <si>
    <t>ED-48206</t>
  </si>
  <si>
    <t>ALVENARIA DE ELEMENTO VAZADO, COBOGÓ CERÂMICO (18X18CM), ESP. 7CM, COM ACABAMENTO APARENTE, INCLUSIVE ARGAMASSA PARA ASSENTAMENTO</t>
  </si>
  <si>
    <t>CHAPISCO COM ARGAMASSA, TRAÇO 1:3 (CIMENTO E AREIA), ESP. 5MM, APLICADO EM ALVENARIA COM PENEIRA, PREPARO MECÂNICO</t>
  </si>
  <si>
    <t>REBOCO COM ARGAMASSA, TRAÇO 1:2:8 (CIMENTO, CAL E AREIA), ESP. 20MM, APLICAÇÃO MANUAL, PREPARO MECÂNICO</t>
  </si>
  <si>
    <t>EMBOÇO COM ARGAMASSA, TRAÇO 1:6 (CIMENTO E AREIA), ESP. 20MM, APLICAÇÃO MANUAL, PREPARO MECÂNICO</t>
  </si>
  <si>
    <t>ED-9081</t>
  </si>
  <si>
    <t>REVESTIMENTO COM CERÂMICA APLICADO EM PAREDE, ACABAMENTO ESMALTADO, AMBIENTE INTERNO/EXTERNO, PADRÃO EXTRA, DIMENSÃO DA PEÇA ATÉ 2025 CM2, PEI III, ASSENTAMENTO COM ARGAMASSA INDUSTRIALIZADA, INCLUSIVE REJUNTAMENTO</t>
  </si>
  <si>
    <t>5.9</t>
  </si>
  <si>
    <t>6.4</t>
  </si>
  <si>
    <t>6.5</t>
  </si>
  <si>
    <t>6.6</t>
  </si>
  <si>
    <t>6.7</t>
  </si>
  <si>
    <t>6.8</t>
  </si>
  <si>
    <t>DEPÓSITO PARA CILINDRO DE GÁS (GLP), INCLUSIVE ALVENARIA DE VEDAÇÃO COM ESP. 14CM, CHAPISCO COM ARGAMASSA (TRAÇO 1:3), ESP. 5MM, REBOCO COM ARGAMASSA (TRAÇO 1:2:8), ESP. 20MM, PINTURA ACRÍLICA EM DUAS (2) DEMÃOS, LAJE IMPERMEABILIZADA E PORTÃO EM TELA GALVANIZADA FIO 12 COM CADEADO, EXCLUSIVE CILINDROS - PADRÃO DER-MG</t>
  </si>
  <si>
    <t>UN</t>
  </si>
  <si>
    <t>FORNECIMENTO E ASSENTAMENTO DE TUBO DE AÇO GALVANIZADO COM COSTURA , INCLUSIVE CONEXÕES E SUPORTES, D = 3/4"</t>
  </si>
  <si>
    <t>ENVELOPE DE CONCRETO PARA PROTEÇÃO DE TUBOS DE PVC ENTERRADO - CONCRETO TIPO A FCK = 13,5 MPA</t>
  </si>
  <si>
    <t>COMPOSIÇÃO DE PREÇO UNITÁRIO (CPU)</t>
  </si>
  <si>
    <t>COMP01</t>
  </si>
  <si>
    <t>REF</t>
  </si>
  <si>
    <t>COD</t>
  </si>
  <si>
    <t>PREÇO UNIT</t>
  </si>
  <si>
    <t>COEF.</t>
  </si>
  <si>
    <t>PREÇO TOTAL</t>
  </si>
  <si>
    <t>COMP02</t>
  </si>
  <si>
    <t>H</t>
  </si>
  <si>
    <t>COMP03</t>
  </si>
  <si>
    <t>ENDEREÇO: AVENIDA PEDRO MINEIRO, 1582, BAIRRO SAPÉ, SEDE DO MUNICÍPIO DE CAPITÃO ENÉAS/MG</t>
  </si>
  <si>
    <t>73.52.80</t>
  </si>
  <si>
    <t>SUDECAP 05/2022 - ONERADA</t>
  </si>
  <si>
    <t>VALVULA REGULADORA GAS P/FOGAO INDUS.1ESTAGIO 20KG</t>
  </si>
  <si>
    <t>SINAPI 06/2022 - SEM DESONERAÇÃO</t>
  </si>
  <si>
    <t>ENCANADOR OU BOMBEIRO HIDRÁULICO COM ENCARGOS COMPLEMENTARES</t>
  </si>
  <si>
    <t>AUXILIAR DE ENCANADOR OU BOMBEIRO HIDRÁULICO COM ENCARGOS COMPLEMENTARES</t>
  </si>
  <si>
    <t>PROPRIO</t>
  </si>
  <si>
    <t>COTAÇÃO</t>
  </si>
  <si>
    <t>REGULADOR DE GÁS 2º ESTAGIO DE 7KG/H</t>
  </si>
  <si>
    <t>ED-50206</t>
  </si>
  <si>
    <t>PLACA FOTOLUMINESCENTE "A2" - TRIÂNGULO 300 MM (RISCO INCÊNDIO)</t>
  </si>
  <si>
    <t>ED-50207</t>
  </si>
  <si>
    <t>PLACA FOTOLUMINESCENTE "P2" - D = 300 MM (PROIBIDO PRODUZIR CHAMA)</t>
  </si>
  <si>
    <t>7.4</t>
  </si>
  <si>
    <t>7.5</t>
  </si>
  <si>
    <t>ED-51096</t>
  </si>
  <si>
    <t>ATERRO COMPACTADO COM PLACA VIBRATÓRIA</t>
  </si>
  <si>
    <t>LASTRO DE CONCRETO MAGRO, APLICADO EM PISOS, LAJES SOBRE SOLO OU RADIERS, ESPESSURA DE 5 CM. AF_07/2016</t>
  </si>
  <si>
    <t>PISO EM GRANILITE/MARMORITE, ESP. 8MM, ACABAMENTO POLIDO, COR CINZA, MODULAÇÃO DE 1X1M, INCLUSIVE JUNTA ALUMÍNIO, RESINA E POLIMENTO MECANIZADO</t>
  </si>
  <si>
    <t>RODAPÉ EM GRANILITE/MARMORITE, ACABAMENTO POLIDO, COR CINZA, ALTURA 7CM, INCLUSIVE POLIMENTO</t>
  </si>
  <si>
    <t>SOLEIRA DE GRANITO CINZA ANDORINHA E = 3 CM</t>
  </si>
  <si>
    <t>INSTALAÇÕES SANITÁRIAS, LOUÇAS, ACESSÓRIOS E METAIS</t>
  </si>
  <si>
    <t>11.4</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</si>
  <si>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</si>
  <si>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</si>
  <si>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</si>
  <si>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</si>
  <si>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</si>
  <si>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</si>
  <si>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</si>
  <si>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</si>
  <si>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</si>
  <si>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</si>
  <si>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</si>
  <si>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</si>
  <si>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</si>
  <si>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</si>
  <si>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</si>
  <si>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</si>
  <si>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</si>
  <si>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</si>
  <si>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</si>
  <si>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</si>
  <si>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</si>
  <si>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</si>
  <si>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</si>
  <si>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</si>
  <si>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</si>
  <si>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</si>
  <si>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</si>
  <si>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</si>
  <si>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</si>
  <si>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CAIXA DE GORDURA SIMPLES, CIRCULAR, EM CONCRETO PRÉ-MOLDADO, DIÂMETRO INTERNO = 0,4 M, ALTURA INTERNA = 0,4 M. AF_12/2020</t>
  </si>
  <si>
    <t>ED-49883</t>
  </si>
  <si>
    <t>CAIXA DE ESGOTO DE INSPEÇÃO/PASSAGEM EM ALVENARIA (60X60X60CM), REVESTIMENTO EM ARGAMASSA COM ADITIVO IMPERMEABILIZANTE, COM TAMPA DE CONCRETO, INCLUSIVE ESCAVAÇÃO, REATERRO E TRANSPORTE E RETIRADA DO MATERIAL ESCAVADO (EM CAÇAMBA)</t>
  </si>
  <si>
    <t>RALO SIFONADO, PVC, DN 100 X 40 MM, JUNTA SOLDÁVEL, FORNECIDO E INSTALADO EM RAMAL DE DESCARGA OU EM RAMAL DE ESGOTO SANITÁRIO. AF_12/2014</t>
  </si>
  <si>
    <t>RALO SECO, PVC, DN 100 X 40 MM, JUNTA SOLDÁVEL, FORNECIDO E INSTALADO EM RAMAL DE DESCARGA OU EM RAMAL DE ESGOTO SANITÁRIO. AF_12/2014</t>
  </si>
  <si>
    <t>MICTÓRIO SIFONADO LOUÇA BRANCA PADRÃO MÉDIO FORNECIMENTO E INSTALAÇÃO. AF_01/2020</t>
  </si>
  <si>
    <t>VASO SANITARIO SIFONADO CONVENCIONAL COM LOUÇA BRANCA, INCLUSO CONJUNTO DE LIGAÇÃO PARA BACIA SANITÁRIA AJUSTÁVEL - FORNECIMENTO E INSTALAÇÃO. AF_10/2016</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</si>
  <si>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</si>
  <si>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</si>
  <si>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</si>
  <si>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</si>
  <si>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</si>
  <si>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</si>
  <si>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</si>
  <si>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</si>
  <si>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</si>
  <si>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</si>
  <si>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</si>
  <si>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</si>
  <si>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</si>
  <si>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</si>
  <si>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</si>
  <si>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</si>
  <si>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</si>
  <si>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</si>
  <si>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</si>
  <si>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</si>
  <si>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</si>
  <si>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</si>
  <si>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</si>
  <si>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</si>
  <si>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</si>
  <si>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</si>
  <si>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</si>
  <si>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</si>
  <si>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</si>
  <si>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</si>
  <si>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</si>
  <si>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</si>
  <si>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</si>
  <si>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</si>
  <si>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ELE-CXS-160</t>
  </si>
  <si>
    <t>CAIXA DE LIGAÇÃO/PASSAGEM EM PVC RÍGIDO PARA ELETRODUTO, DIMENSÕES 4"X2", EMBUTIDA EM ALVENARIA - FORNECIMENTO E INSTALAÇÃO</t>
  </si>
  <si>
    <t>CAIXA DE PASSAGEM, EM PVC, DE 4" X 4", PARA ELETRODUTO FLEXIVEL CORRUGADO</t>
  </si>
  <si>
    <t xml:space="preserve"> CAIXA OCTOGONAL DE FUNDO MOVEL, EM PVC, DE 4" X 4", PARA ELETRODUTO FLEXIVEL CORRUGADO</t>
  </si>
  <si>
    <t>CAIXA RETANGULAR 4" X 2" BAIXA (0,30 M DO PISO), METÁLICA, INSTALADA EM PAREDE - FORNECIMENTO E INSTALAÇÃO</t>
  </si>
  <si>
    <t>CABO DE COBRE FLEXÍVEL ISOLADO, 1,5 MM², ANTI-CHAMA 450/750 V, PARA CIRCUITOS TERMINAIS - FORNECIMENTO E INSTALAÇÃO</t>
  </si>
  <si>
    <t>CABO DE COBRE FLEXÍVEL ISOLADO, 10 MM², ANTI-CHAMA 450/750 V, PARA CIRCUITOS TERMINAIS - FORNECIMENTO E INSTALAÇÃO</t>
  </si>
  <si>
    <t>CABO DE COBRE FLEXÍVEL ISOLADO, 16 MM², ANTI-CHAMA 450/750 V, PARA CIRCUITOS TERMINAIS - FORNECIMENTO E INSTALAÇÃO</t>
  </si>
  <si>
    <t>CABO DE COBRE FLEXÍVEL ISOLADO, 2,5 MM², ANTI-CHAMA 450/750 V, PARA CIRCUITOS TERMINAIS - FORNECIMENTO E INSTALAÇÃO</t>
  </si>
  <si>
    <t>ELE-CAB-260</t>
  </si>
  <si>
    <t>CABO DE COBRE FLEXÍVEL, CLASSE 5, ISOLAMENTO TIPO 
LSHF/ATOX, NÃO HALOGENADO, ANTICHAMA, TERMOPLÁSTICO, 
UNIPOLAR, SEÇÃO 25 MM2, 70°C, 450/750V</t>
  </si>
  <si>
    <t>CABO DE COBRE FLEXÍVEL ISOLADO, 4 MM², ANTI-CHAMA 450/750 V, PARA CIRCUITOS TERMINAIS - FORNECIMENTO E INSTALAÇÃO</t>
  </si>
  <si>
    <t>LUMINÁRIA DE EMERGÊNCIA, COM 30 LÂMPADAS LED DE 2 W, SEM REATOR - FORNECIMENTO E INSTALAÇÃO.</t>
  </si>
  <si>
    <t xml:space="preserve">CAIXA ENTERRADA ELÉTRICA RETANGULAR, EM ALVENARIA COM TIJOLOS CERÂMICOS MACIÇOS, FUNDO COM BRITA, DIMENSÕES INTERNAS: 0,4X0,4X0,4 M </t>
  </si>
  <si>
    <t>ELE-CXS-015</t>
  </si>
  <si>
    <t>CAIXA DE PASSAGEM EM CHAPA DE AÇO, EMBUTIR 330 X 330 X 122 MM</t>
  </si>
  <si>
    <t>INTERRUPTOR SIMPLES (1 MÓDULO), 10A/250V, INCLUINDO SUPORTE E PLACA FORNECIMENTO E INSTALAÇÃO</t>
  </si>
  <si>
    <t>INTERRUPTOR SIMPLES (2 MÓDULOS), 10A/250V, INCLUINDO SUPORTE E PLACA FORNECIMENTO E INSTALAÇÃO</t>
  </si>
  <si>
    <t>INTERRUPTOR SIMPLES (3 MÓDULOS), 10A/250V, INCLUINDO SUPORTE E PLACA FORNECIMENTO E INSTALAÇÃO</t>
  </si>
  <si>
    <t>TOMADA BAIXA DE EMBUTIR (1 MÓDULO), 2P+T 10 A, INCLUINDO SUPORTE E PLACA - FORNECIMENTO E INSTALAÇÃO</t>
  </si>
  <si>
    <t>TOMADA ALTA DE EMBUTIR (1 MÓDULO), 2P+T 20 A, INCLUINDO SUPORTE E PLACA - FORNECIMENTO E INSTALAÇÃO.</t>
  </si>
  <si>
    <t>DISJUNTOR TRIPOLAR TIPO DIN, CORRENTE NOMINAL DE 32A - FORNECIMENTO E INSTALAÇÃO</t>
  </si>
  <si>
    <t>ELE-DIS-084</t>
  </si>
  <si>
    <t>DISJUNTOR TRIPOLAR TERMOMAGNÉTICO 5KA, DE 70A</t>
  </si>
  <si>
    <t>DISJUNTOR MONOPOLAR TIPO DIN, CORRENTE NOMINAL DE 10A - FORNECIMENTO E INSTALAÇÃO</t>
  </si>
  <si>
    <t>DISJUNTOR MONOPOLAR TIPO DIN, CORRENTE NOMINAL DE 16A - FORNECIMENTO E INSTALAÇÃO</t>
  </si>
  <si>
    <t>DISJUNTOR MONOPOLAR TIPO DIN, CORRENTE NOMINAL DE 20A - FORNECIMENTO E INSTALAÇÃO</t>
  </si>
  <si>
    <t xml:space="preserve">DISJUNTOR MONOPOLAR TIPO DIN, CORRENTE NOMINAL DE 25A - FORNECIMENTO E INSTALAÇÃO. </t>
  </si>
  <si>
    <t>DISJUNTOR BIPOLAR TIPO DIN, CORRENTE NOMINAL DE 10A - FORNECIMENTO E INSTALAÇÃO.</t>
  </si>
  <si>
    <t>ED-15114</t>
  </si>
  <si>
    <t>DISJUNTOR DE PROTEÇÃO DIFERENCIAL RESIDUAL (DR), BIPOLAR, TIPO DIN, CORRENTE NOMINAL DE 25A, ALTA SENSIBILIDADE, CORRENTE DIFERENCIAL RESIDUAL NOMINAL COM ATUAÇÃO DE 30MA</t>
  </si>
  <si>
    <t>ELETRODUTO FLEXÍVEL CORRUGADO, PVC, DN 32 MM (1"), PARA CIRCUITOS TERMINAIS, INSTALADO EM PAREDE - FORNECIMENTO E INSTALAÇÃO</t>
  </si>
  <si>
    <t>ELETRODUTO FLEXÍVEL CORRUGADO, PVC, DN 25 MM (3/4"), PARA CIRCUITOS TERMINAIS, INSTALADO EM PAREDE - FORNECIMENTO E INSTALAÇÃO</t>
  </si>
  <si>
    <t>ELETRODUTO FLEXÍVEL CORRUGADO, PEAD, DN 40 MM (1 1/4"), PARA CIRCUITOS TERMINAIS, INSTALADO EM PAREDE - FORNECIMENTO E INSTALAÇÃO</t>
  </si>
  <si>
    <t xml:space="preserve">QUADRO DE DISTRIBUIÇÃO DE ENERGIA EM CHAPA DE AÇO GALVANIZADO, DE EMBUTIR, COM BARRAMENTO TRIFÁSICO, PARA 24 DISJUNTORES DIN 100A - FORNECIMENTO E INSTALAÇÃO. </t>
  </si>
  <si>
    <t>ELE-QUA-025</t>
  </si>
  <si>
    <t>QUADRO DE DISTRIBUIÇÃO PARA 42 MÓDULOS COM BARRAMENTO 100 A</t>
  </si>
  <si>
    <t>DISJUNTOR TRIPOLAR TIPO NEMA, CORRENTE NOMINAL DE 60 ATÉ 100A - FORNECIMENTO E INSTALAÇÃO</t>
  </si>
  <si>
    <t>ELE-DIS-006</t>
  </si>
  <si>
    <t>DISJUNTOR MONOPOLAR TERMOMAGNÉTICO 5KA, DE 15A</t>
  </si>
  <si>
    <t>ELE-ELE-020</t>
  </si>
  <si>
    <t xml:space="preserve">ELETRODUTO DE PVC RÍGIDO ROSCÁVEL, DN 32 MM (1.1/4"), 
INCLUSIVE CONEXÕES, SUPORTES E FIXAÇÃO </t>
  </si>
  <si>
    <t>ED-20584</t>
  </si>
  <si>
    <t>ENTRADA DE ENERGIA AÉREA, TIPO C4, PADRÃO CEMIG, CARGA INSTALADA DE 27,1KVA ATÉ 38KVA, TRIFÁSICO, COM SAÍDA SUBTERRÂNEA, INCLUSIVE POSTE, CAIXA PARA MEDIDOR, DISJUNTOR, BARRAMENTO, ATERRAMENTO E ACESSÓRIOS</t>
  </si>
  <si>
    <t>VASO SANITARIO SIFONADO CONVENCIONAL PARA PCD SEM FURO FRONTAL COM LOUÇA BRANCA SEM ASSENTO, INCLUSO CONJUNTO DE LIGAÇÃO PARA BACIA SANITÁRIA AJUSTÁVEL - FORNECIMENTO E INSTALAÇÃO. AF_01/2020</t>
  </si>
  <si>
    <t>ASSENTO SANITÁRIO CONVENCIONAL - FORNECIMENTO E INSTALACAO. AF_01/2020</t>
  </si>
  <si>
    <t>VÁLVULA DE DESCARGA METÁLICA, BASE 1 1/2", ACABAMENTO METALICO CROMADO - FORNECIMENTO E INSTALAÇÃO. AF_08/2021</t>
  </si>
  <si>
    <t>CUBA DE EMBUTIR OVAL EM LOUÇA BRANCA, 35 X 50CM OU EQUIVALENTE - FORNECIMENTO E INSTALAÇÃO. AF_01/2020</t>
  </si>
  <si>
    <t>ED-50278</t>
  </si>
  <si>
    <t>CUBA EM AÇO INOXIDÁVEL DE EMBUTIR, AISI 304, APLICAÇÃO PARA PIA (560X330X115MM), NÚMERO 2, ASSENTAMENTO EM BANCADA, INCLUSIVE VÁLVULA DE ESCOAMENTO DE METAL COM ACABAMENTO CROMADO, SIFÃO DE METAL TIPO COPO COM ACABAMENTO CROMADO, FORNECIMENTO E INSTALAÇÃO</t>
  </si>
  <si>
    <t>ED-50280</t>
  </si>
  <si>
    <t>CUBA DE LOUÇA BRANCA DE SOBREPOR, FORMATO OVAL, INCLUSIVE VÁLVULA DE ESCOAMENTO DE METAL COM ACABAMENTO CROMADO, SIFÃO DE METAL TIPO COPO COM ACABAMENTO CROMADO, FORNECIMENTO E INSTALAÇÃO</t>
  </si>
  <si>
    <t>ED-9156</t>
  </si>
  <si>
    <t>TANQUE DE MÁRMORE SINTÉTICO DUPLO, CAPACIDADE 37 LITROS, INCLUSIVE ACESSÓRIOS DE FIXAÇÃO, VÁLVULA DE ESCOAMENTO DE METAL COM ACABAMENTO CROMADO, SIFÃO DE METAL TIPO COPO COM ACABAMENTO CROMADO, FORNECIMENTO E INSTALAÇÃO, EXCLUSIVE TORNEIRA</t>
  </si>
  <si>
    <t>PAPELEIRA DE PAREDE EM METAL CROMADO SEM TAMPA, INCLUSO FIXAÇÃO. AF_01/2020</t>
  </si>
  <si>
    <t>ED-50316</t>
  </si>
  <si>
    <t>DUCHA HIGIÊNICA COM REGISTRO PARA CONTROLE DE FLUXO DE ÁGUA, DIÂMETRO 1/2" (20MM), INCLUSIVE FORNECIMENTO E INSTALAÇÃO</t>
  </si>
  <si>
    <t>ED-50330</t>
  </si>
  <si>
    <t>TORNEIRA METÁLICA PARA LAVATÓRIO, ABERTURA 1/4 DE VOLTA, ACABAMENTO CROMADO, COM AREJADOR, APLICAÇÃO DE MESA, INCLUSIVE ENGATE FLEXÍVEL METÁLICO, FORNECIMENTO E INSTALAÇÃO</t>
  </si>
  <si>
    <r>
      <t>LAVATÓRIO LOUÇA BRANCA SUSPENSO, 29,5 X 39CM OU EQUIVALENTE, PADRÃO POPULAR - FORNECIMENTO E INSTALAÇÃO. AF_01/2020</t>
    </r>
    <r>
      <rPr>
        <sz val="12"/>
        <color rgb="FFFF0000"/>
        <rFont val="Arial"/>
        <family val="2"/>
      </rPr>
      <t xml:space="preserve"> (ACESSÍVEL)</t>
    </r>
  </si>
  <si>
    <t>TORNEIRA METÁLICA PARA LAVATÓRIO, PARA PNE AUTOMÁTICA COM ASSIONAMENTO POR ALAVANCA</t>
  </si>
  <si>
    <t>COT01</t>
  </si>
  <si>
    <t>TORNEIRA CROMADA TUBO MÓVEL, DE MESA, 1/2 OU 3/4, PARA PIA DE COZINHA, PADRÃO ALTO - FORNECIMENTO E INSTALAÇÃO. AF_01/2020</t>
  </si>
  <si>
    <t>ED-50323</t>
  </si>
  <si>
    <t>TORNEIRA METÁLICA PARA IRRIGAÇÃO/JARDIM, ACABAMENTO CROMADO, APLICAÇÃO DE PAREDE, INCLUSIVE FORNECIMENTO E INSTALAÇÃO</t>
  </si>
  <si>
    <t>ED-50331</t>
  </si>
  <si>
    <t>TORNEIRA METÁLICA PARA TANQUE, ACABAMENTO CROMADO, BICO COM ROSCA, FORNECIMENTO E INSTALAÇÃO</t>
  </si>
  <si>
    <t>SABONETEIRA PLASTICA TIPO DISPENSER PARA SABONETE LIQUIDO COM RESERVATORIO 800 A 1500 ML, INCLUSO FIXAÇÃO. AF_01/2020</t>
  </si>
  <si>
    <t>BARRA DE APOIO RETA, EM ACO INOX POLIDO, COMPRIMENTO 80 CM, FIXADA NA PAREDE - FORNECIMENTO E INSTALAÇÃO. AF_01/2020</t>
  </si>
  <si>
    <t>BARRA DE APOIO RETA, EM ACO INOX POLIDO, COMPRIMENTO 70 CM, FIXADA NA PAREDE - FORNECIMENTO E INSTALAÇÃO. AF_01/2020</t>
  </si>
  <si>
    <t>BARRA DE APOIO RETA, EM ACO INOX POLIDO, COMPRIMENTO 60CM, FIXADA NA PAREDE - FORNECIMENTO E INSTALAÇÃO. AF_01/2020</t>
  </si>
  <si>
    <t>12.4</t>
  </si>
  <si>
    <t>12.5</t>
  </si>
  <si>
    <t>12.6</t>
  </si>
  <si>
    <t>TUBO PVC, SERIE NORMAL, ESGOTO PREDIAL, DN 100 MM, FORNECIDO E INSTALADO EM PRUMADA DE ESGOTO SANITÁRIO OU VENTILAÇÃO. AF_12/2014</t>
  </si>
  <si>
    <t>JOELHO 45 GRAUS, PVC, SERIE NORMAL, ESGOTO PREDIAL, DN 100 MM, JUNTA ELÁSTICA, FORNECIDO E INSTALADO EM RAMAL DE DESCARGA OU RAMAL DE ESGOTO SANITÁRIO. AF_12/2014</t>
  </si>
  <si>
    <t>JOELHO 90 GRAUS, PVC, SERIE NORMAL, ESGOTO PREDIAL, DN 100 MM, JUNTA ELÁSTICA, FORNECIDO E INSTALADO EM RAMAL DE DESCARGA OU RAMAL DE ESGOTO SANITÁRIO. AF_12/2014</t>
  </si>
  <si>
    <t>JUNÇÃO SIMPLES, PVC, SERIE R, ÁGUA PLUVIAL, DN 100 X 100 MM, JUNTA ELÁ STICA, FORNECIDO E INSTALADO EM RAMAL DE ENCAMINHAMENTO. AF_06/2022</t>
  </si>
  <si>
    <t>ED-49915</t>
  </si>
  <si>
    <t>CAIXA DE DRENAGEM DE INSPEÇÃO/PASSAGEM EM ALVENARIA (60X60X60CM), REVESTIMENTO EM ARGAMASSA COM ADITIVO IMPERMEABILIZANTE, COM TAMPA EM GRELHA, INCLUSIVE ESCAVAÇÃO, REATERRO E TRANSPORTE E RETIRADA DO MATERIAL ESCAVADO (EM CAÇAMBA)</t>
  </si>
  <si>
    <t>ED-49932</t>
  </si>
  <si>
    <t>CAIXA DE DRENAGEM DE INSPEÇÃO/PASSAGEM EM ALVENARIA (100X100X80CM), REVESTIMENTO EM ARGAMASSA COM ADITIVO IMPERMEABILIZANTE, COM TAMPA EM GRELHA, INCLUSIVE ESCAVAÇÃO, REATERRO E TRANSPORTE E RETIRADA DO MATERIAL ESCAVADO (EM CAÇAMBA)</t>
  </si>
  <si>
    <t>12.7</t>
  </si>
  <si>
    <t>CANALETA MEIA CANA PRÉ-MOLDADA DE CONCRETO (D = 20 CM) - FORNECIMENTO E INSTALAÇÃO. AF_08/2021</t>
  </si>
  <si>
    <t>GRELHA DE FERRO FUNDIDO SIMPLES COM REQUADRO, 200 X 1000 MM, ASSENTADA COM ARGAMASSA 1 : 3 CIMENTO: AREIA - FORNECIMENTO E INSTALAÇÃO. AF_08/2021</t>
  </si>
  <si>
    <t>12.8</t>
  </si>
  <si>
    <t>13.4</t>
  </si>
  <si>
    <t>13.5</t>
  </si>
  <si>
    <t>ED-50193</t>
  </si>
  <si>
    <t>EXTINTOR DE INCÊNDIO TIPO PÓ QUÍMICO 2-A:20-B:C, CAPACIDADE 6 KG</t>
  </si>
  <si>
    <t>ED-50190</t>
  </si>
  <si>
    <t>EXTINTOR DE GÁS CARBÔNICO 5-B:C, CAPACIDADE 6 KG</t>
  </si>
  <si>
    <r>
      <t xml:space="preserve">PINTURA DE SÍMBOLOS E TEXTOS COM TINTA ACRÍLICA, DEMARCAÇÃO COM FITA ADESIVA E APLICAÇÃO COM ROLO. AF_05/2021 </t>
    </r>
    <r>
      <rPr>
        <sz val="12"/>
        <color rgb="FFFF0000"/>
        <rFont val="Arial"/>
        <family val="2"/>
      </rPr>
      <t>(MARCAÇÃO DE PISO NA LOCALIZAÇÃO DO EXTINTOR)</t>
    </r>
  </si>
  <si>
    <t>ED-50201</t>
  </si>
  <si>
    <t>PLACA FOTOLUMINESCENTE "S1" OU "S2"- 380 X 190 MM (SAÍDA - DIREITA)</t>
  </si>
  <si>
    <t>ED-50202</t>
  </si>
  <si>
    <t>PLACA FOTOLUMINESCENTE "S1" OU "S2"- 380 X 190 MM (SAÍDA - ESQUERDA)</t>
  </si>
  <si>
    <t>13.6</t>
  </si>
  <si>
    <t>13.7</t>
  </si>
  <si>
    <t>13.8</t>
  </si>
  <si>
    <t>ED-50205</t>
  </si>
  <si>
    <t>PLACA FOTOLUMINESCENTE "S12" - 380 X 190 MM (SAÍDA)</t>
  </si>
  <si>
    <t>ED-50199</t>
  </si>
  <si>
    <t>PLACA FOTOLUMINESCENTE "E5" - 300 X 300 MM</t>
  </si>
  <si>
    <t>SISTEMA DE LÓGICA E CABEAMENTO ESTRUTURADO</t>
  </si>
  <si>
    <t>14.4</t>
  </si>
  <si>
    <t>14.5</t>
  </si>
  <si>
    <t>14.6</t>
  </si>
  <si>
    <t>14.7</t>
  </si>
  <si>
    <t>14.8</t>
  </si>
  <si>
    <t>14.9</t>
  </si>
  <si>
    <t>14.10</t>
  </si>
  <si>
    <t>14.11</t>
  </si>
  <si>
    <t>14.12</t>
  </si>
  <si>
    <t>CONECTOR MACHO RJ 45, CATEGORIA 5 E (CAT 5E) PARA CABOS</t>
  </si>
  <si>
    <t>SUDECAP</t>
  </si>
  <si>
    <t>74.26.16</t>
  </si>
  <si>
    <t>PATCH PANEL, 48 PORTAS, CATEGORIA 5E, COM RACKS DE 19" E 2U DE ALTURA</t>
  </si>
  <si>
    <t>Switch (10/100)BaseTX 32 portas</t>
  </si>
  <si>
    <t>CABO ELETRÔNICO CATEGORIA 5E, INSTALADO EM EDIFICAÇÃO INSTITUCIONALFORNECIMENTO E INSTALAÇÃO</t>
  </si>
  <si>
    <t>TOMADA DE REDE RJ45 - FORNECIMENTO E INSTALAÇÃO</t>
  </si>
  <si>
    <t>Placa 4x4" - Bege  (TOMADA DE REDE RJ45)  6 módulos - RJ45</t>
  </si>
  <si>
    <t>FORRO E COBERUTRA</t>
  </si>
  <si>
    <t>15.4</t>
  </si>
  <si>
    <t>15.5</t>
  </si>
  <si>
    <t>15.6</t>
  </si>
  <si>
    <t>ED-48408</t>
  </si>
  <si>
    <t>ENGRADAMENTO PARA TELHADO DE FIBROCIMENTO ONDULADA</t>
  </si>
  <si>
    <t>ED-48429</t>
  </si>
  <si>
    <t>COBERTURA EM TELHA METÁLICA GALVANIZADA TRAPEZOIDAL, TIPO DUPLA TERMOACÚSTICA COM DUAS FACES TRAPEZOIDAIS, ESP. 0,43MM, PREENCHIMENTO EM POLIESTIRENO EXPANDIDO/ISOPOR COM ESP. 30MM, ACABAMENTO NATURAL, INCLUSIVE ACESSÓRIOS PARA FIXAÇÃO, FORNECIMENTO E INSTALAÇÃO</t>
  </si>
  <si>
    <t>ED-49686</t>
  </si>
  <si>
    <t>FORRO DE GESSO EM PLACAS ACARTONADAS - FGE</t>
  </si>
  <si>
    <t>ED-50661</t>
  </si>
  <si>
    <t>CALHA EM CHAPA GALVANIZADA, ESP. 0,5MM (GSG-26), COM DESENVOLVIMENTO DE 33CM, INCLUSIVE IÇAMENTO MANUAL VERTICAL</t>
  </si>
  <si>
    <t>ED-50682</t>
  </si>
  <si>
    <t>RUFO E CONTRA-RUFO EM CHAPA GALVANIZADA, ESP. 0,5MM (GSG-26), COM DESENVOLVIMENTO DE 15CM, INCLUSIVE IÇAMENTO MANUAL VERTICAL</t>
  </si>
  <si>
    <t>ED-50667</t>
  </si>
  <si>
    <t>CHAPIM EM CHAPA GALVANIZADA, COM PINGADEIRA, ESP. 0,65MM (GSG-24), COM DESENVOLVIMENTO DE 35CM, INCLUSIVE IÇAMENTO MANUAL VERTICAL</t>
  </si>
  <si>
    <t>16.4</t>
  </si>
  <si>
    <t>16.5</t>
  </si>
  <si>
    <t>16.6</t>
  </si>
  <si>
    <t>16.7</t>
  </si>
  <si>
    <t>16.8</t>
  </si>
  <si>
    <t>16.9</t>
  </si>
  <si>
    <t>16.10</t>
  </si>
  <si>
    <t>16.11</t>
  </si>
  <si>
    <t>16.12</t>
  </si>
  <si>
    <t>PORTA DE VIDRO TEMPERADO ESP. 8MM DE CORRER 2 FOLHAS DIMENSÕES 280X220CM COM VIDRO FIXO DE 135X220CM E BANDEIRA FIXA DE 75X425CM EM PERFIS DE ALUMÍNIO E PUXADORES TUBULARES DE ALUMÍNIO CROMADO, COMPRIMENTO DE 400 MM E DIAMETRO DE 25 MM (1")</t>
  </si>
  <si>
    <t>PORTA DE VIDRO TEMPERADO E= 10MM DE CORRER 2 FOLHAS DIMENSÕES 280X220CM COM VIDRO FIXO DE 135X220CM E BANDEIRA FIXA DE 75X425CM EM PERFIS DE ALUMÍNIO E PUXADORES TUBULARES DE ALUMÍNIO CROMADO, COMPRIMENTO DE 400 MM E DIAMETRO DE 25 MM (1")</t>
  </si>
  <si>
    <t>SINAPI INSUMOS 06/2022 - SEM DESONERAÇÃO</t>
  </si>
  <si>
    <t>INSTALAÇÃO DE VIDRO TEMPERADO, E = 10 MM, ENCAIXADO EM PERFIL U. AF_01/2021_P</t>
  </si>
  <si>
    <t>TRILHO PANTOGRAFICO CONCAVO, TIPO U, EM ALUMINIO, COM DIMENSOES DE APROX *35 X 35* MM, PARA ROLDANA DE PORTA DE CORRER</t>
  </si>
  <si>
    <t>TRILHO QUADRADO FRIZADO PARA RODIZIO (VERGALHAO MACICO), EM ALUMINIO, COM DIMENSOES DE *6 X 6* MM</t>
  </si>
  <si>
    <t>FECHADURA PARA PORTA PIVOTANTE DE VIDRO TEMPERADO, EM ACO INOX COM ACABAMENTO CROMADO, RECORTE PADRAO SANTA MARINA, COM CILINDRO EM LATAO, INCLUINDO CHAVE TIPO CILINDRO</t>
  </si>
  <si>
    <t>AJUDANTE ESPECIALIZADO COM ENCARGOS COMPLEMENTARES</t>
  </si>
  <si>
    <t>VIDRACEIRO COM ENCARGOS COMPLEMENTARES</t>
  </si>
  <si>
    <t>PUXADOR TUBULAR RETO DUPLO, EM ALUMINIO CROMADO, COMPRIMENTO DE APROX 400MM E DIAMETRO DE 25 MM (1")</t>
  </si>
  <si>
    <t>AREIA MEDIA - POSTO JAZIDA/FORNECEDOR (RETIRADO NA JAZIDA, SEM TRANSPORTE)</t>
  </si>
  <si>
    <t>CIMENTO PORTLAND COMPOSTO CP II-32</t>
  </si>
  <si>
    <t>PEDREIRO (HORISTA)</t>
  </si>
  <si>
    <t>AUXILIAR DE PEDREIRO (HORISTA)</t>
  </si>
  <si>
    <t>PERFIL REDONDO EM METALON CHAPA 14 20MM</t>
  </si>
  <si>
    <t>GRADIL EM PERFIL METALICO QUADRADO CH 14 100X100MM E TUBO REDONDO CH 18 DIAM. 20MM</t>
  </si>
  <si>
    <t>COMP04</t>
  </si>
  <si>
    <t>PERFIL QUADRADO EM METALON CHAPA 14 100x100</t>
  </si>
  <si>
    <t>-</t>
  </si>
  <si>
    <t>COMP05</t>
  </si>
  <si>
    <t>PORTA 80X210CM EM MADEIRA PARA PINTURA, GUARNIÇÃO EM MADEIRA 5X1CM, CONJUNTO FECHADURA E MAÇANETA ACABAMENTO ACETINADO, CHAPA METÁLICA 40X70CM RESISTENTE A IMPACTOS EM AMBOS OS LADOS</t>
  </si>
  <si>
    <t>CHAPA DE ACO FINA A FRIO BITOLA MSG 24, E = 0,60 MM (4,80 KG/M2)</t>
  </si>
  <si>
    <t>PORTA 80X210CM EM MADEIRA PARA PINTURA, GUARNIÇÃO EM MADEIRA 5X1CM, CONJUNTO FECHADURA E MAÇANETA ACABAMENTO ACETINADO, CHAPA METÁLICA 40X80CM RESISTENTE A IMPACTOS EM AMBOS OS LADOS</t>
  </si>
  <si>
    <t>REBITE DE ALUMINIO VAZADO DE REPUXO, 3,2 X 8 MM (1KG = 1025 UNIDADES)</t>
  </si>
  <si>
    <t>KIT DE PORTA DE MADEIRA PARA PINTURA, SEMI-OCA (LEVE OU MÉDIA), PADRÃO MÉDIO, 80X210CM, ESPESSURA DE 3,5CM, ITENS INCLUSOS: DOBRADIÇAS, MONTAGEM E INSTALAÇÃO DO BATENTE, FECHADURA COM EXECUÇÃO DO FURO - FORNECIMENTO E INSTALAÇÃO. AF_12/2019</t>
  </si>
  <si>
    <t>LIXAMENTO DE MADEIRA PARA APLICAÇÃO DE FUNDO OU PINTURA. AF_01/2021</t>
  </si>
  <si>
    <t>ED-49611</t>
  </si>
  <si>
    <t>RÉGUA PARA ALIZARES DE 5 X 1 CM DE MADEIRA DE LEI PARA PINTURA COLOCADO</t>
  </si>
  <si>
    <t>SETOP 04/2022 - NÃO DESONERADO</t>
  </si>
  <si>
    <t>CARPINTEIRO DE ESQUADRIA COM ENCARGOS COMPLEMENTARES</t>
  </si>
  <si>
    <t>AJUDANTE DE CARPINTEIRO COM ENCARGOS COMPLEMENTARES</t>
  </si>
  <si>
    <t>CJ</t>
  </si>
  <si>
    <t>COMP06</t>
  </si>
  <si>
    <t>PORTA DE VIDRO TEMPERADO E= 10MM DE CORRER 2 FOLHAS DIMENSÕES 200X220CM</t>
  </si>
  <si>
    <t>COMP07</t>
  </si>
  <si>
    <t>KIT DE PORTA DE MADEIRA PARA PINTURA, SEMI-OCA (LEVE OU MÉDIA), PADRÃO MÉDIO, 90X210CM, ESPESSURA DE 3,5CM, ITENS INCLUSOS: DOBRADIÇAS, MONTAGEM E INSTALAÇÃO DO BATENTE, FECHADURA COM EXECUÇÃO DO FURO - FORNECIMENTO E INSTALAÇÃO. AF_12/2019</t>
  </si>
  <si>
    <t>PORTA 90X210CM EM MADEIRA PARA PINTURA, GUARNIÇÃO EM MADEIRA 5X1CM, CONJUNTO FECHADURA E MAÇANETA ACABAMENTO ACETINADO, CHAPA METÁLICA 40X90CM RESISTENTE A IMPACTOS EM AMBOS OS LADOS</t>
  </si>
  <si>
    <t>COMP08</t>
  </si>
  <si>
    <t>17.4</t>
  </si>
  <si>
    <t>18.4</t>
  </si>
  <si>
    <t>18.5</t>
  </si>
  <si>
    <t>18.6</t>
  </si>
  <si>
    <t>18.7</t>
  </si>
  <si>
    <t>18.8</t>
  </si>
  <si>
    <t>18.9</t>
  </si>
  <si>
    <t>18.10</t>
  </si>
  <si>
    <t>18.11</t>
  </si>
  <si>
    <t>19.1</t>
  </si>
  <si>
    <t>19.2</t>
  </si>
  <si>
    <t>19.3</t>
  </si>
  <si>
    <t>19.4</t>
  </si>
  <si>
    <t>20.1</t>
  </si>
  <si>
    <t>20.2</t>
  </si>
  <si>
    <t>20.3</t>
  </si>
  <si>
    <t>20.4</t>
  </si>
  <si>
    <t>20.5</t>
  </si>
  <si>
    <t>20.6</t>
  </si>
  <si>
    <t>20.7</t>
  </si>
  <si>
    <t>20.8</t>
  </si>
  <si>
    <t>20.9</t>
  </si>
  <si>
    <t>20.10</t>
  </si>
  <si>
    <t>20.11</t>
  </si>
  <si>
    <t>20.12</t>
  </si>
  <si>
    <t>21.1</t>
  </si>
  <si>
    <t>21.2</t>
  </si>
  <si>
    <t>17.5</t>
  </si>
  <si>
    <t>COMP09</t>
  </si>
  <si>
    <t>PORTA PM6, 90X100CM EM COMPENSADO DE MADEIRA E=2CM, REVESTIDA COM LAMINADO MELAMINICO. DOBRADIÇAS CROMADAS, MARCO DA PORTA EM PERFIL DE ALUMINIO NATURAL FOSCO.</t>
  </si>
  <si>
    <t>PORTA 60X100CM EM COMPENSADO DE MADEIRA E=2CM, REVESTIDA COM LAMINADO MELAMINICO. DOBRADIÇAS CROMADAS, MARCO DA PORTA EM PERFIL DE ALUMINIO NATURAL FOSCO.</t>
  </si>
  <si>
    <t>PORTA DE MADEIRA, FOLHA LEVE (NBR 15930), DE 600 X 2100 MM, E = 35 MM, NUCLEO COLMEIA, CAPA LISA EM HDF, ACABAMENTO MELAMINICO EM PADRAO MADEIRA</t>
  </si>
  <si>
    <t>DOBRADICA EM ACO/FERRO, 3 1/2" X 3", E= 1,9 A 2 MM, COM ANEL, CROMADO OU ZINCADO, TAMPA BOLA, COM PARAFUSOS</t>
  </si>
  <si>
    <t>PERFIL CANTONEIRA L, LISA, EM ACO, 25 X 30 MM, E = 0,5 MM, PARA ESTRUTURA DRYWALL</t>
  </si>
  <si>
    <t>COMP10</t>
  </si>
  <si>
    <t>PORTA DE MADEIRA, FOLHA MEDIA (NBR 15930) DE 900 X 2100 MM, DE 35 MM A 40 MM DE ESPESSURA, NUCLEO SEMI-SOLIDO (SARRAFEADO), CAPA LISA EM HDF, ACABAMENTO EM PRIMER PARA PINTURA</t>
  </si>
  <si>
    <t>ED-50982</t>
  </si>
  <si>
    <t>PORTÃO DE FERRO PADRÃO, EM CHAPA (TIPO LAMBRI), COLOCADO COM CADEADO</t>
  </si>
  <si>
    <t>FORNECIMENTO E ASSENTAMENTO DE PORTA EM ALUMÍNIO, TIPO VENEZIANA, DE ABRIR, ACABAMENTO ANODIZADO NATURAL, INCLUSIVE FECHADURA E MARCO</t>
  </si>
  <si>
    <t>ED-50962</t>
  </si>
  <si>
    <t>FORNECIMENTO E ASSENTAMENTO DE JANELA DE ALUMÍNIO, LINHA SUPREMA ACABAMENTO ANODIZADO, TIPO CORRER COM CONTRAMARCO, INCLUSIVE FORNECIMENTO DE VIDRO LISO DE 4MM, FERRAGENS E ACESSÓRIOS</t>
  </si>
  <si>
    <t>ED-50964</t>
  </si>
  <si>
    <t>FORNECIMENTO E ASSENTAMENTO DE JANELA DE ALUMÍNIO, LINHA SUPREMA ACABAMENTO ANODIZADO, TIPO MAXIM-AR COM CONTRAMARCO, INCLUSIVE FORNECIMENTO DE VIDRO LISO DE 4MM, FERRAGENS E ACESSÓRIOS</t>
  </si>
  <si>
    <t>ED-48346</t>
  </si>
  <si>
    <t>ED-50744</t>
  </si>
  <si>
    <t>BANCADA EM GRANITO CINZA ANDORINHA E = 3 CM, APOIADA EM CONSOLE DE METALON 20 X 30 MM</t>
  </si>
  <si>
    <t>BANCADA EM MÁRMORE BRANCO E = 3 CM, APOIADA EM ALVENARIA</t>
  </si>
  <si>
    <t>REVESTIMENTO COM MÁRMORE BRANCO APLICADO EM PAREDE, ESP. 2CM, ASSENTAMENTO COM ARGAMASSA INDUSTRIALIZADA, AMBIENTE INTERNO/EXTERNO, ALTURA MÁXIMA DE 3M PARA APLICAÇÃO DO MÁRMORE, INCLUSIVE REJUNTAMENTO</t>
  </si>
  <si>
    <t>ED-50505</t>
  </si>
  <si>
    <t>ED-50506</t>
  </si>
  <si>
    <t>ED-50502</t>
  </si>
  <si>
    <t>ED-50455</t>
  </si>
  <si>
    <t>ED-50509</t>
  </si>
  <si>
    <r>
      <t xml:space="preserve">LIXAMENTO MANUAL EM TETO PARA REMOÇÃO DE TINTA </t>
    </r>
    <r>
      <rPr>
        <sz val="12"/>
        <color rgb="FFFF0000"/>
        <rFont val="Arial"/>
        <family val="2"/>
      </rPr>
      <t>(TETO BANHEIROS)</t>
    </r>
  </si>
  <si>
    <r>
      <t xml:space="preserve">LIXAMENTO MANUAL EM PAREDE PARA REMOÇÃO DE TINTA </t>
    </r>
    <r>
      <rPr>
        <sz val="12"/>
        <color rgb="FFFF0000"/>
        <rFont val="Arial"/>
        <family val="2"/>
      </rPr>
      <t>(PAREDES PRÉ-EXISTENTES)</t>
    </r>
  </si>
  <si>
    <r>
      <t xml:space="preserve">PINTURA ESMALTE EM SUPERFÍCIE DE CONCRETO/ALVENARIA, DUAS (2) DEMÃOS, EXCLUSIVE SELADOR ACRÍLICO E MASSA ACRÍLICA/CORRIDA (PVA) </t>
    </r>
    <r>
      <rPr>
        <sz val="12"/>
        <color rgb="FFFF0000"/>
        <rFont val="Arial"/>
        <family val="2"/>
      </rPr>
      <t>(BARRADO INTERNO E EXTERNO EM TODAS AS PAREDES)</t>
    </r>
  </si>
  <si>
    <r>
      <t xml:space="preserve">PINTURA LÁTEX (PVA) EM PAREDE, DUAS (2) DEMÃOS, INCLUSIVE UMA (1) DEMÃO DE MASSA CORRIDA (PVA), EXCLUSIVE SELADOR ACRÍLICO </t>
    </r>
    <r>
      <rPr>
        <sz val="12"/>
        <color rgb="FFFF0000"/>
        <rFont val="Arial"/>
        <family val="2"/>
      </rPr>
      <t>(PINTURA NOVAS PAREDES EXTERNAS)</t>
    </r>
  </si>
  <si>
    <t>ED-50451</t>
  </si>
  <si>
    <r>
      <t xml:space="preserve">PINTURA ACRÍLICA EM PAREDE, DUAS (2) DEMÃOS, EXCLUSIVE SELADOR ACRÍLICO E MASSA ACRÍLICA/CORRIDA (PVA) </t>
    </r>
    <r>
      <rPr>
        <sz val="12"/>
        <color rgb="FFFF0000"/>
        <rFont val="Arial"/>
        <family val="2"/>
      </rPr>
      <t>(PINTURA PAREDES EXTERNAS PRÉ-EXISTENTES)</t>
    </r>
  </si>
  <si>
    <t>18.12</t>
  </si>
  <si>
    <t>ED-50498</t>
  </si>
  <si>
    <r>
      <t xml:space="preserve">PINTURA LÁTEX (PVA) EM PAREDE, DUAS (2) DEMÃOS, EXCLUSIVE SELADOR ACRÍLICO E MASSA ACRÍLICA/CORRIDA (PVA) </t>
    </r>
    <r>
      <rPr>
        <sz val="12"/>
        <color rgb="FFFF0000"/>
        <rFont val="Arial"/>
        <family val="2"/>
      </rPr>
      <t>(PINTURA PAREDES INTERNAS PRÉ-EXISTENTES)</t>
    </r>
  </si>
  <si>
    <t>ED-50452</t>
  </si>
  <si>
    <r>
      <t>PINTURA ACRÍLICA EM TETO, DUAS (2) DEMÃOS, EXCLUSIVE SELADOR ACRÍLICO E MASSA ACRÍLICA/CORRIDA (PVA)</t>
    </r>
    <r>
      <rPr>
        <sz val="12"/>
        <color rgb="FFFF0000"/>
        <rFont val="Arial"/>
        <family val="2"/>
      </rPr>
      <t xml:space="preserve"> (TETO BANHEIROS)</t>
    </r>
  </si>
  <si>
    <t>PINTURA ESMALTE EM ESQUADRIA DE MADEIRA, DUAS (2) DEMÃOS, INCLUSIVE UMA (1) DEMÃO DE FUNDO NIVELADOR, EXCLUSIVE MASSA A ÓLEO</t>
  </si>
  <si>
    <t>PINTURA ESMALTE EM ESQUADRIAS DE FERRO, DUAS (2) DEMÃOS, INCLUSIVE UMA (1) DEMÃO DE FUNDO ANTICORROSIVO</t>
  </si>
  <si>
    <t>18.13</t>
  </si>
  <si>
    <t>ED-50515</t>
  </si>
  <si>
    <r>
      <t xml:space="preserve">PREPARAÇÃO PARA EMASSAMENTO OU PINTURA (LÁTEX/ACRÍLICA) EM TETO, INCLUSIVE UMA (1) DEMÃO DE SELADOR ACRÍLICO </t>
    </r>
    <r>
      <rPr>
        <sz val="12"/>
        <color rgb="FFFF0000"/>
        <rFont val="Arial"/>
        <family val="2"/>
      </rPr>
      <t>(FORRO DE GESSO ACARTONADO)</t>
    </r>
  </si>
  <si>
    <t>ED-50485</t>
  </si>
  <si>
    <r>
      <t xml:space="preserve">EMASSAMENTO EM FORRO DE GESSO COM MASSA ACRÍLICA, UMA (1) DEMÃO, INCLUSIVE LIXAMENTO PARA PINTURA </t>
    </r>
    <r>
      <rPr>
        <sz val="12"/>
        <color rgb="FFFF0000"/>
        <rFont val="Arial"/>
        <family val="2"/>
      </rPr>
      <t>(CORREÇÃO DE IMPERFEIÇÕES FORRO DE GESSO ACARTONADO)</t>
    </r>
  </si>
  <si>
    <t>ED-50499</t>
  </si>
  <si>
    <r>
      <t xml:space="preserve">PINTURA LÁTEX (PVA) EM TETO, DUAS (2) DEMÃOS, EXCLUSIVE SELADOR ACRÍLICO E MASSA ACRÍLICA/CORRIDA (PVA)  </t>
    </r>
    <r>
      <rPr>
        <sz val="12"/>
        <color rgb="FFFF0000"/>
        <rFont val="Arial"/>
        <family val="2"/>
      </rPr>
      <t>(FORRO DE GESSO ACARTONADO)</t>
    </r>
  </si>
  <si>
    <t>PERFIL QUADRADO EM METALON CHAPA 18 40X40MM</t>
  </si>
  <si>
    <t>PERFIL QUADRADO EM METALON CHAPA 14 100x100MM</t>
  </si>
  <si>
    <t>CANTONEIRA ACO ABAS IGUAIS (QUALQUER BITOLA), ESPESSURA ENTRE 1/8" E 1/4"</t>
  </si>
  <si>
    <t>SERRALHEIRO COM ENCARGOS COMPLEMENTARES</t>
  </si>
  <si>
    <t>AUXILIAR DE SERRALHEIRO COM ENCARGOS COMPLEMENTARES</t>
  </si>
  <si>
    <t>FECHADURA DE SOBREPOR PARA PORTAO, EM ACO INOX COM ACABAMENTO CROMADO, CAIXA DE 100 MM, INCLUINDO CHAVE TIPO CILINDRO</t>
  </si>
  <si>
    <t>PORTÃO DE ABRIR, 02 FOLHAS 250x290CM, EM GRADIL DE PERFIL METALICO QUADRADO CH 14 100X100MM E TUBO REDONDO CH 18 DIAM. 20MM COM PUXADORES EM PERFIL METALICO QUADRADO CH 18 40X40MM E FECHADURA DE SOBREPOR COMPLETA</t>
  </si>
  <si>
    <t>PORTÃO DE ABRIR, 02 FOLHAS 250x280CM, EM GRADIL DE PERFIL METALICO QUADRADO CH 14 100X100MM E TUBO REDONDO CH 18 DIAM. 20MM COM PUXADORES EM PERFIL METALICO QUADRADO CH 18 40X40MM E FECHADURA DE SOBREPOR COMPLETA</t>
  </si>
  <si>
    <t>COMP11</t>
  </si>
  <si>
    <t>REVESTIMENTO EM PAREDE COM PORCELANATO MARMORIZADO EXTRA, FORMATO MAIOR QUE 2025 CM2 APLICADO COM DUPLA CAMADA DE ARGAMASSA COLANTE AC III</t>
  </si>
  <si>
    <t>PISO PORCELANATO, BORDA RETA, EXTRA, FORMATO MAIOR QUE 2025 CM2</t>
  </si>
  <si>
    <t>REJUNTE CIMENTICIO, QUALQUER COR</t>
  </si>
  <si>
    <t>AZULEJISTA OU LADRILHISTA COM ENCARGOS COMPLEMENTARES</t>
  </si>
  <si>
    <t>SERVENTE COM ENCARGOS COMPLEMENTARES</t>
  </si>
  <si>
    <t>ARGAMASSA COLANTE TIPO AC III</t>
  </si>
  <si>
    <t>REVESTIMENTO EM PAREDE COM PORCELANATO MARMORIZADO DIMENSÇOES EXTRA, FORMATO MAIOR QUE 2025 CM2 APLICADO COM DUPLA CAMADA DE ARGAMASSA COLANTE AC III</t>
  </si>
  <si>
    <r>
      <t>EXECUÇÃO DE PASSEIO (CALÇADA) OU PISO DE CONCRETO COM CONCRETO MOLDADO IN LOCO, USINADO, ACABAMENTO CONVENCIONAL, NÃO ARMADO. AF_07/2016</t>
    </r>
    <r>
      <rPr>
        <sz val="12"/>
        <color rgb="FFFF0000"/>
        <rFont val="Arial"/>
        <family val="2"/>
      </rPr>
      <t xml:space="preserve"> (ESPESSURA 5CM)</t>
    </r>
  </si>
  <si>
    <t>ED-50417</t>
  </si>
  <si>
    <r>
      <t>EXECUÇÃO DE PAVIMENTO INTERTRAVADO, ESPESSURA 6CM, FCK 35MPA, INCLUINDO FORNECIMENTO E TRANSPORTE DE TODOS OS MATERIAIS E COLCHÃO DE ASSENTAMENTO COM ESPESSURA 6CM</t>
    </r>
    <r>
      <rPr>
        <sz val="12"/>
        <color rgb="FFFF0000"/>
        <rFont val="Arial"/>
        <family val="2"/>
      </rPr>
      <t xml:space="preserve"> (MODELO RETANGULAR 20X10CM)</t>
    </r>
  </si>
  <si>
    <t>ED-15226</t>
  </si>
  <si>
    <t>PISO PODOTÁTIL DE CONCRETO, ALERTA, APLICADO EM PISO (20X20CM) COM JUNTA SECA, COR VERMELHO/AMARELO, ASSENTAMENTO COM ARGAMASSA INDUSTRIALIZADA, INCLUSIVE FORNECIMENTO E INSTALAÇÃO</t>
  </si>
  <si>
    <t>ED-15227</t>
  </si>
  <si>
    <t>PISO PODOTÁTIL DE CONCRETO, DIRECIONAL, APLICADO EM PISO (20X20CM) COM JUNTA SECA, COR VERMELHO/AMARELO, ASSENTAMENTO COM ARGAMASSA INDUSTRIALIZADA, INCLUSIVE FORNECIMENTO E INSTALAÇÃO</t>
  </si>
  <si>
    <t>ED-51148</t>
  </si>
  <si>
    <t>RAMPA PARA ACESSO DE DEFICIENTE, EM CONCRETO SIMPLES FCK = 25 MPA, DESEMPENADA, COM PINTURA INDICATIVA, 02 DEMÃOS</t>
  </si>
  <si>
    <t>ED-51139</t>
  </si>
  <si>
    <t>GUIA DE MEIO-FIO, EM CONCRETO COM FCK 20MPA, PRÉ-MOLDADA, MFC-01 PADRÃO DER-MG, DIMENSÕES (12X16,7X35)CM, EXCLUSIVE SARJETA, INCLUSIVE ESCAVAÇÃO, APILOAMENTO E TRANSPORTE COM RETIRADA DO MATERIAL ESCAVADO (EM CAÇAMBA)</t>
  </si>
  <si>
    <t>PINTURA DE PISO COM TINTA ACRÍLICA, APLICAÇÃO MANUAL, 2 DEMÃOS, INCLUSO FUNDO PREPARADOR. AF_05/2021</t>
  </si>
  <si>
    <t>PLANTIO DE GRAMA BATATAIS EM PLACAS. AF_05/2018</t>
  </si>
  <si>
    <r>
      <t xml:space="preserve">ALVENARIA DE VEDAÇÃO DE BLOCOS CERÂMICOS FURADOS NA VERTICAL DE 19X19X39 CM (ESPESSURA 19 CM) E ARGAMASSA DE ASSENTAMENTO COM PREPARO EM BETONEIRA. AF_12/2021 </t>
    </r>
    <r>
      <rPr>
        <sz val="12"/>
        <color rgb="FFFF0000"/>
        <rFont val="Arial"/>
        <family val="2"/>
      </rPr>
      <t>(JARDINEIRAS)</t>
    </r>
  </si>
  <si>
    <t>ED-50266</t>
  </si>
  <si>
    <t>LIMPEZA FINAL PARA ENTREGA DA OBRA</t>
  </si>
  <si>
    <t>CONJUNTO DE LIXEIRAS PARA COLETA SELETIVA COM 5 CESTOS DE 60 LITROS QUADRADOS COM TAMPA VAI E VEM INSTALADOS EM ESTRUTURA DE PERFIS METÁLICOS ENGASTADA EM PISO.</t>
  </si>
  <si>
    <t>DISPOSITIVO DE PROTEÇÃO CONTRA SURTO 175 V - 8 KA</t>
  </si>
  <si>
    <t>PLACA 2X4" - BEGE (TOMADA DE REDE RJ45) 2 MÓDULOS - RJ45</t>
  </si>
  <si>
    <t>RACK 12U ABERTO PADRÃO - 19"</t>
  </si>
  <si>
    <t>COMP12</t>
  </si>
  <si>
    <t>GRADE FIXA EM PERFIL METALICO QUADRADO CH 14 40X40MM (REFEITÓRIO)</t>
  </si>
  <si>
    <t>LETRAS EM CAIXA DE ACM ESPELHADO FORNECIMENTO E INSTALAÇÃO. ESCRITA "ESCOLA MUNICIPAL JUCA DA ROCHA" FONTE ARIAL. TAMANHO DA LETRA 17CM.</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</si>
  <si>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</si>
  <si>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</si>
  <si>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</si>
  <si>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</si>
  <si>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10.4</t>
  </si>
  <si>
    <t>10.5</t>
  </si>
  <si>
    <t>10.7</t>
  </si>
  <si>
    <t>10.8</t>
  </si>
  <si>
    <t>10.9</t>
  </si>
  <si>
    <t>10.10</t>
  </si>
  <si>
    <t>CAIXA D'AGUA EM POLIETILENO 1000 LITROS, COM TAMPA</t>
  </si>
  <si>
    <t>VASO SANITÁRIO SIFONADO COM CAIXA ACOPLADA LOUÇA BRANCA - FORNECIMENTO E INSTALAÇÃO. AF_01/2020</t>
  </si>
  <si>
    <t>PREPARO DE FUNDO DE VALA COM LARGURA MAIOR OU IGUAL A 1,5 M E MENOR QUE 2,5 M (ACERTO DO SOLO NATURAL). AF_08/2020</t>
  </si>
  <si>
    <t>ED-49638</t>
  </si>
  <si>
    <t>FORNECIMENTO DE CONCRETO ESTRUTURAL, USINADO BOMBEADO, COM FCK 25 MPA, INCLUSIVE LANÇAMENTO, ADENSAMENTO E ACABAMENTO</t>
  </si>
  <si>
    <t>ED-49637</t>
  </si>
  <si>
    <t>FORNECIMENTO DE CONCRETO ESTRUTURAL, USINADO BOMBEADO, COM FCK 20 MPA, INCLUSIVE LANÇAMENTO, ADENSAMENTO E ACABAMENTO</t>
  </si>
  <si>
    <t>REATERRO MANUAL DE VALAS COM COMPACTAÇÃO MECANIZADA. AF_04/2016</t>
  </si>
  <si>
    <t>ESTACA BROCA DE CONCRETO, DIÂMETRO DE 25CM, ESCAVAÇÃO MANUAL COM TRADO CONCHA, COM ARMADURA DE ARRANQUE. AF_05/2020</t>
  </si>
  <si>
    <t>9.4</t>
  </si>
  <si>
    <t>9.5</t>
  </si>
  <si>
    <t>9.6</t>
  </si>
  <si>
    <t>9.7</t>
  </si>
  <si>
    <t>9.8</t>
  </si>
  <si>
    <t>9.9</t>
  </si>
  <si>
    <t>9.10</t>
  </si>
  <si>
    <t>9.11</t>
  </si>
  <si>
    <t>9.15</t>
  </si>
  <si>
    <t>9.16</t>
  </si>
  <si>
    <t>9.17</t>
  </si>
  <si>
    <t>9.18</t>
  </si>
  <si>
    <t>9.19</t>
  </si>
  <si>
    <t>9.20</t>
  </si>
  <si>
    <t>TÊ DE REDUÇÃO, PVC, SOLDÁVEL, DN 40MM X 32MM, INSTALADO EM PRUMADA DE ÁGUA - FORNECIMENTO E INSTALAÇÃO. AF_12/2014</t>
  </si>
  <si>
    <t>JOELHO DE REDUCAO, PVC SOLDAVEL, 90 GRAUS, 32 MM X 25 MM, PARA AGUA FRIA PREDIAL</t>
  </si>
  <si>
    <t>TÊ DE REDUÇÃO, PVC, SOLDÁVEL, DN 32MM X 25MM, INSTALADO EM PRUMADA DE ÁGUA - FORNECIMENTO E INSTALAÇÃO. AF_06/2022</t>
  </si>
  <si>
    <t>JOELHO 90 GRAUS COM BUCHA DE LATÃO, PVC, SOLDÁVEL, DN 25 MM, X 3/4 INSTALADO EM RESERVAÇÃO DE ÁGUA DE EDIFICAÇÃO QUE POSSUA RESERVATÓRIO DE FIBRA/FIBROCIMENTO FORNECIMENTO E INSTALAÇÃO. AF_06/2016</t>
  </si>
  <si>
    <t>ADAPTADOR COM FLANGE E ANEL DE VEDAÇÃO, PVC, SOLDÁVEL, DN 25 MM X 3/4,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</si>
  <si>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</si>
  <si>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ED-49974</t>
  </si>
  <si>
    <t>REGISTRO DE GAVETA, TIPO BRUTO, ROSCÁVEL 1" (PARA TUBO SOLDÁVEL OU PPR DN 32MM/CPVC DN 28MM), INCLUSIVE VOLANTE PARA ACIONAMENTO</t>
  </si>
  <si>
    <t>ED-49978</t>
  </si>
  <si>
    <t>REGISTRO DE GAVETA, TIPO BRUTO, ROSCÁVEL 1.1/2" (PARA TUBO SOLDÁVEL OU PPR DN 50MM/CPVC DN 42MM), INCLUSIVE VOLANTE PARA ACIONAMENTO</t>
  </si>
  <si>
    <t>ED-49976</t>
  </si>
  <si>
    <t>REGISTRO DE GAVETA, TIPO BRUTO, ROSCÁVEL 1.1/4" (PARA TUBO SOLDÁVEL OU PPR DN 40MM/CPVC DN 35MM), INCLUSIVE VOLANTE PARA ACIONAMENTO</t>
  </si>
  <si>
    <t>ED-49972</t>
  </si>
  <si>
    <t>REGISTRO DE GAVETA, TIPO BRUTO, ROSCÁVEL 3/4" (PARA TUBO SOLDÁVEL OU PPR DN 25MM/CPVC DN 22MM), INCLUSIVE VOLANTE PARA ACIONAMENTO</t>
  </si>
  <si>
    <t>10.11</t>
  </si>
  <si>
    <t>ARMAÇÃO DE ESTRUTURAS DIVERSAS DE CONCRETO ARMADO, EXCETO VIGAS, PILARES, LAJES E FUNDAÇÕES, UTILIZANDO AÇO CA-50 DE 10,0 MM - MONTAGEM. AF_06/2022</t>
  </si>
  <si>
    <t>ARMAÇÃO DE ESTRUTURAS DIVERSAS DE CONCRETO ARMADO, EXCETO VIGAS, PILARES, LAJES E FUNDAÇÕES, UTILIZANDO AÇO CA-50 DE 12,5 MM - MONTAGEM. AF_06/2022</t>
  </si>
  <si>
    <t>ARMAÇÃO DE ESTRUTURAS DIVERSAS DE CONCRETO ARMADO, EXCETO VIGAS, PILARES, LAJES E FUNDAÇÕES, UTILIZANDO AÇO CA-50 DE 25,0 MM - MONTAGEM. AF_06/2022</t>
  </si>
  <si>
    <t>ARMAÇÃO DE ESTRUTURAS DIVERSAS DE CONCRETO ARMADO, EXCETO VIGAS, PILARES, LAJES E FUNDAÇÕES, UTILIZANDO AÇO CA-60 DE 5,0 MM - MONTAGEM. AF_06/2022</t>
  </si>
  <si>
    <r>
      <t xml:space="preserve">PEITORIL DE GRANITO CINZA ANDORINHA E = 2 CM </t>
    </r>
    <r>
      <rPr>
        <sz val="12"/>
        <color rgb="FFFF0000"/>
        <rFont val="Arial"/>
        <family val="2"/>
      </rPr>
      <t>(INCLUSO PASSA PRATO)</t>
    </r>
  </si>
  <si>
    <t>TUBO PVC, SÉRIE R, ÁGUA PLUVIAL, DN 150 MM, FORNECIDO E INSTALADO EM CONDUTORES VERTICAIS DE ÁGUAS PLUVIAIS. AF_06/2022</t>
  </si>
  <si>
    <t>JOELHO 45 GRAUS, PVC, SERIE R, ÁGUA PLUVIAL, DN 150 MM, JUNTA ELÁSTICA, FORNECIDO E INSTALADO EM CONDUTORES VERTICAIS DE ÁGUAS PLUVIAIS. AF_06/2022</t>
  </si>
  <si>
    <t>12.9</t>
  </si>
  <si>
    <t>12.10</t>
  </si>
  <si>
    <t>12.11</t>
  </si>
  <si>
    <t>ED-50192</t>
  </si>
  <si>
    <t>EXTINTOR DE INCÊNDIO TIPO PÓ QUÍMICO 20-B:C, CAPACIDADE 6 KG</t>
  </si>
  <si>
    <t>ED-48339</t>
  </si>
  <si>
    <r>
      <t xml:space="preserve">BANCADA EM ARDÓSIA E = 3 CM, L = 55 CM, APOIADA EM CONSOLE DE METALON </t>
    </r>
    <r>
      <rPr>
        <sz val="12"/>
        <color rgb="FFFF0000"/>
        <rFont val="Arial"/>
        <family val="2"/>
      </rPr>
      <t>(PRATELEIRAS DA DISPENSA)</t>
    </r>
  </si>
  <si>
    <t>COMP13</t>
  </si>
  <si>
    <r>
      <t xml:space="preserve">BANCADA EM MÁRMORE BRANCO APOIADA EM ALVENARIA </t>
    </r>
    <r>
      <rPr>
        <sz val="12"/>
        <color rgb="FFFF0000"/>
        <rFont val="Arial"/>
        <family val="2"/>
      </rPr>
      <t>(RECEPÇÃO)</t>
    </r>
  </si>
  <si>
    <r>
      <t xml:space="preserve">BANCADA EM MÁRMORE BRANCO APOIADA EM ALVENARIA </t>
    </r>
    <r>
      <rPr>
        <b/>
        <sz val="12"/>
        <color rgb="FFFF0000"/>
        <rFont val="Arial"/>
        <family val="2"/>
      </rPr>
      <t>(RECEPÇÃO)</t>
    </r>
  </si>
  <si>
    <r>
      <t xml:space="preserve">ALVENARIA DE BLOCO DE CONCRETO CHEIO SEM ARMAÇÃO, EM CONCRETO COM FCK DE 20MPA , ESP. 9CM, PARA REVESTIMENTO, INCLUSIVE ARGAMASSA PARA ASSENTAMENTO (DETALHE D - CADERNO SEDS) </t>
    </r>
    <r>
      <rPr>
        <sz val="12"/>
        <color rgb="FFFF0000"/>
        <rFont val="Arial"/>
        <family val="2"/>
      </rPr>
      <t>(DESNÍVEL BLOCO C)</t>
    </r>
  </si>
  <si>
    <r>
      <t xml:space="preserve">ALVENARIA DE VEDAÇÃO COM TIJOLO CERÂMICO FURADO, ESP. 9CM, PARA REVESTIMENTO, INCLUSIVE ARGAMASSA PARA ASSENTAMENTO </t>
    </r>
    <r>
      <rPr>
        <sz val="12"/>
        <color rgb="FFFF0000"/>
        <rFont val="Arial"/>
        <family val="2"/>
      </rPr>
      <t>(BANCOS)</t>
    </r>
  </si>
  <si>
    <r>
      <t xml:space="preserve">ATERRO COMPACTADO COM PLACA VIBRATÓRIA </t>
    </r>
    <r>
      <rPr>
        <sz val="12"/>
        <color rgb="FFFF0000"/>
        <rFont val="Arial"/>
        <family val="2"/>
      </rPr>
      <t>(DESNÍVEL BLOCO C)</t>
    </r>
  </si>
  <si>
    <t>ED-15207</t>
  </si>
  <si>
    <t>KIT CAVALETE PARA MEDIÇÃO DE ÁGUA, INSTALADO SOBRE PISO, EM AÇO GALVANIZADO DN 25MM (3/4") - PADRÃO CONCESSIONÁRIA LOCAL, INCLUSIVE BASE EM CONCRETO DE 25 MPA PARA CAVALETE, EXCLUSIVE HIDRÔMETRO</t>
  </si>
  <si>
    <t>ED-50024</t>
  </si>
  <si>
    <t>FORNECIMENTO E ASSENTAMENTO DE TUBO PVC RÍGIDO SOLDÁVEL, ÁGUA FRIA, DN 75 MM (2.1/2"), INCLUSIVE CONEXÕES</t>
  </si>
  <si>
    <t>ADAPTADOR COM FLANGES LIVRES, PVC, SOLDÁVEL, DN 75 MM X 2 1/2 , INSTALADO EM RESERVAÇÃO DE ÁGUA DE EDIFICAÇÃO QUE POSSUA RESERVATÓRIO DE FIBRA/FIBROCIMENTO FORNECIMENTO E INSTALAÇÃO. AF_06/2016</t>
  </si>
  <si>
    <t>ED-49982</t>
  </si>
  <si>
    <t>REGISTRO DE GAVETA, TIPO BRUTO, ROSCÁVEL 2.1/2" (PARA TUBO SOLDÁVEL OU PPR DN 75MM/CPVC DN 73MM), INCLUSIVE VOLANTE PARA ACIONAMENTO</t>
  </si>
  <si>
    <t>ARMAÇÃO DE PILAR OU VIGA DE ESTRUTURA CONVENCIONAL DE CONCRETO ARMADO UTILIZANDO AÇO CA-50 DE 12,5 MM - MONTAGEM. AF_06/2022</t>
  </si>
  <si>
    <t>4.7</t>
  </si>
  <si>
    <t>PESO TOTAL</t>
  </si>
  <si>
    <t>5.10</t>
  </si>
  <si>
    <t>ED-9904</t>
  </si>
  <si>
    <t>VERGA EM CONCRETO ESTRUTURAL PARA VÃOS DE ATÉ 150CM, PREPARADO EM OBRA COM BETONEIRA, CONTROLE "A", COM FCK 20 MPA, MOLDADA IN LOCO, INCLUSIVE ARMAÇÃO</t>
  </si>
  <si>
    <r>
      <t xml:space="preserve">PINTURA ACRÍLICA EM PAREDE, DUAS (2) DEMÃOS, INCLUSIVE UMA (1) DEMÃO DE MASSA CORRIDA (PVA), EXCLUSIVE SELADOR ACRÍLICO </t>
    </r>
    <r>
      <rPr>
        <sz val="12"/>
        <color rgb="FFFF0000"/>
        <rFont val="Arial"/>
        <family val="2"/>
      </rPr>
      <t>(PINTURA NOVAS PAREDES INTERNAS)</t>
    </r>
  </si>
  <si>
    <r>
      <t>CRONOGRAMA DE OBRA:</t>
    </r>
    <r>
      <rPr>
        <sz val="11"/>
        <color theme="1"/>
        <rFont val="Arial"/>
        <family val="2"/>
      </rPr>
      <t xml:space="preserve"> 150 DIAS</t>
    </r>
  </si>
  <si>
    <t>PAINEL PLAFON LED QUADRADO EMBUTIR 30W 40X40 6500K FORNECIMENTO E INSTALAÇÃO</t>
  </si>
  <si>
    <t>RESERVATÓRIO METÁLICO TIPO TAÇA, COLUNA SECA, VOLUME 12.000L COM ESCADA DE MARINHEIRO E GUARDA-CORPO, FORNECIMENTO E INSTALAÇÃO, INCLUSO TRANSPORTE</t>
  </si>
  <si>
    <t>9.12</t>
  </si>
  <si>
    <t>9.13</t>
  </si>
  <si>
    <t>9.14</t>
  </si>
  <si>
    <t>10.6</t>
  </si>
  <si>
    <t>11.5</t>
  </si>
  <si>
    <t>13.3</t>
  </si>
  <si>
    <t>20.13</t>
  </si>
  <si>
    <t>20.14</t>
  </si>
  <si>
    <t>COMPOSIÇÃO DO BDI</t>
  </si>
  <si>
    <r>
      <t>LOCAL:</t>
    </r>
    <r>
      <rPr>
        <sz val="12"/>
        <color indexed="8"/>
        <rFont val="Calibri"/>
        <family val="2"/>
      </rPr>
      <t xml:space="preserve"> CAPITÃO ENÉAS/MG</t>
    </r>
  </si>
  <si>
    <t>BDI</t>
  </si>
  <si>
    <t>COMPOSIÇÃO DE BDI ADOTADA</t>
  </si>
  <si>
    <t>BDI ADOTADO</t>
  </si>
  <si>
    <t>Garantia (G) +Seguro(S)</t>
  </si>
  <si>
    <t>Garantia:</t>
  </si>
  <si>
    <t>BDI= ((1+AC+G+S+R)x(1+DF)x(1+L))-1/1-T</t>
  </si>
  <si>
    <t>Risco (R )</t>
  </si>
  <si>
    <t>Risco:</t>
  </si>
  <si>
    <t>1.3</t>
  </si>
  <si>
    <t>Despesas Financeiras(DF)</t>
  </si>
  <si>
    <t>Despesas Financeiras</t>
  </si>
  <si>
    <t>1.4</t>
  </si>
  <si>
    <t>Administração Central(AC)</t>
  </si>
  <si>
    <t>Administração central</t>
  </si>
  <si>
    <t>1.5</t>
  </si>
  <si>
    <t>Lucro(L)</t>
  </si>
  <si>
    <t>Lucro</t>
  </si>
  <si>
    <t xml:space="preserve">Observação: </t>
  </si>
  <si>
    <t>1.6</t>
  </si>
  <si>
    <t>Tributos(T)</t>
  </si>
  <si>
    <t>conforme legislação</t>
  </si>
  <si>
    <t>** Tributos</t>
  </si>
  <si>
    <t>i) Composição do BDI, intervalos admissíveis e Formula de cálculo nos termos do Acordão 2622/2013 do TCU. BDI entre 19,60% e 24,23%.</t>
  </si>
  <si>
    <t>** Tributos adotados e justificados</t>
  </si>
  <si>
    <t>confins</t>
  </si>
  <si>
    <t>pis</t>
  </si>
  <si>
    <t>iss(3%)</t>
  </si>
  <si>
    <t>CPRB</t>
  </si>
  <si>
    <t>PROPONENTE: PREFEITURA  MUNICIPAL DE CAPITÃO ENÉAS, MG</t>
  </si>
  <si>
    <t>DATA: JULHO DE 2022</t>
  </si>
  <si>
    <t>De 0,80% até 1,00%</t>
  </si>
  <si>
    <t>De 0,97% até 1,27%</t>
  </si>
  <si>
    <t>De 0,59% até 1,1,39%</t>
  </si>
  <si>
    <t>De 3,00% até 5,50%</t>
  </si>
  <si>
    <t>De 6,16% até 8,96%</t>
  </si>
  <si>
    <t>CRONOGRAMA FÍSICO FINANCEIRO</t>
  </si>
  <si>
    <t>VALOR MÁXIMO PROPOSTO:</t>
  </si>
  <si>
    <t>SERVIÇO</t>
  </si>
  <si>
    <t>VALOR POR ETAPA</t>
  </si>
  <si>
    <t>MÊS 01</t>
  </si>
  <si>
    <t>MÊS 02</t>
  </si>
  <si>
    <t>MÊS 03</t>
  </si>
  <si>
    <t>MÊS 04</t>
  </si>
  <si>
    <t>FINANCEIRO</t>
  </si>
  <si>
    <t>%</t>
  </si>
  <si>
    <t>TOTAIS MENSAIS</t>
  </si>
  <si>
    <t>TOTAL ACUMULADO</t>
  </si>
  <si>
    <t>EMPREENDIMENTO:   EXECUÇÃO DE REMANESCENTE DE OBRA DA ESCOLA MUNICIPAL JUCA DA ROCHA</t>
  </si>
  <si>
    <t>MÊS 05</t>
  </si>
  <si>
    <t xml:space="preserve">______________________________________________                                                                                                                                                                                                                                                                                                                                                                                                                                                                                                                          Responsável Técnico:  </t>
  </si>
  <si>
    <t xml:space="preserve">                                                                                                                                                                                                                                                                                                                 </t>
  </si>
  <si>
    <t xml:space="preserve">______________________________________________                                                                                                                                                                                                                                                                                                                                                                                                                                                                                                                          Responsável Técnico: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</si>
</sst>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0.00_ ;\-#,##0.00\ "/>
    <numFmt numFmtId="165" formatCode="_-&quot;R$&quot;* #,##0.00_-;\-&quot;R$&quot;* #,##0.00_-;_-&quot;R$&quot;* &quot;-&quot;??_-;_-@_-"/>
  </numFmts>
  <fonts count="43" x14ac:knownFonts="1">
    <font>
      <sz val="11"/>
      <color theme="1"/>
      <name val="Calibri"/>
      <family val="2"/>
      <scheme val="minor"/>
    </font>
    <font>
      <sz val="10"/>
      <name val="Arial"/>
      <family val="2"/>
    </font>
    <font>
      <sz val="11"/>
      <color theme="1"/>
      <name val="Calibri"/>
      <family val="2"/>
      <scheme val="minor"/>
    </font>
    <font>
      <b/>
      <sz val="14"/>
      <name val="Verdana"/>
      <family val="2"/>
    </font>
    <font>
      <b/>
      <sz val="14"/>
      <name val="Arial"/>
      <family val="2"/>
    </font>
    <font>
      <b/>
      <sz val="12"/>
      <name val="Verdana"/>
      <family val="2"/>
    </font>
    <font>
      <b/>
      <sz val="12"/>
      <name val="Arial"/>
      <family val="2"/>
    </font>
    <font>
      <sz val="12"/>
      <name val="Arial"/>
      <family val="2"/>
    </font>
    <font>
      <b/>
      <sz val="11"/>
      <color theme="1"/>
      <name val="Arial"/>
      <family val="2"/>
    </font>
    <font>
      <b/>
      <sz val="14"/>
      <color theme="1"/>
      <name val="Arial"/>
      <family val="2"/>
    </font>
    <font>
      <b/>
      <sz val="12"/>
      <name val="Times New Roman"/>
      <family val="1"/>
    </font>
    <font>
      <b/>
      <sz val="10"/>
      <name val="Arial"/>
      <family val="2"/>
    </font>
    <font>
      <sz val="10"/>
      <name val="Times New Roman"/>
      <family val="1"/>
    </font>
    <font>
      <sz val="9"/>
      <name val="Arial"/>
      <family val="2"/>
    </font>
    <font>
      <b/>
      <sz val="9"/>
      <name val="Arial"/>
      <family val="2"/>
    </font>
    <font>
      <b/>
      <sz val="11"/>
      <name val="Arial"/>
      <family val="2"/>
    </font>
    <font>
      <i/>
      <sz val="10"/>
      <name val="Arial"/>
      <family val="2"/>
    </font>
    <font>
      <b/>
      <i/>
      <sz val="10"/>
      <name val="Arial"/>
      <family val="2"/>
    </font>
    <font>
      <b/>
      <sz val="12"/>
      <color theme="1"/>
      <name val="Arial"/>
      <family val="2"/>
    </font>
    <font>
      <b/>
      <sz val="12"/>
      <color rgb="FF010000"/>
      <name val="Arial"/>
      <family val="2"/>
    </font>
    <font>
      <sz val="12"/>
      <color theme="1"/>
      <name val="Arial"/>
      <family val="2"/>
    </font>
    <font>
      <sz val="12"/>
      <color rgb="FF010000"/>
      <name val="Arial"/>
      <family val="2"/>
    </font>
    <font>
      <sz val="11"/>
      <color theme="1"/>
      <name val="Arial"/>
      <family val="2"/>
    </font>
    <font>
      <sz val="12"/>
      <color indexed="8"/>
      <name val="Arial"/>
      <family val="2"/>
    </font>
    <font>
      <sz val="8"/>
      <name val="Calibri"/>
      <family val="2"/>
      <scheme val="minor"/>
    </font>
    <font>
      <b/>
      <sz val="11"/>
      <color theme="1"/>
      <name val="Calibri"/>
      <family val="2"/>
      <scheme val="minor"/>
    </font>
    <font>
      <sz val="11"/>
      <color rgb="FF000000"/>
      <name val="Arial"/>
      <family val="2"/>
    </font>
    <font>
      <b/>
      <sz val="16"/>
      <color theme="1"/>
      <name val="Arial"/>
      <family val="2"/>
    </font>
    <font>
      <sz val="12"/>
      <color rgb="FFFF0000"/>
      <name val="Arial"/>
      <family val="2"/>
    </font>
    <font>
      <b/>
      <sz val="12"/>
      <color rgb="FFFF0000"/>
      <name val="Arial"/>
      <family val="2"/>
    </font>
    <font>
      <sz val="11"/>
      <color rgb="FF000000"/>
      <name val="Calibri"/>
      <family val="2"/>
    </font>
    <font>
      <b/>
      <sz val="18"/>
      <color rgb="FF000000"/>
      <name val="Calibri"/>
      <family val="2"/>
    </font>
    <font>
      <b/>
      <sz val="12"/>
      <color rgb="FF000000"/>
      <name val="Calibri"/>
      <family val="2"/>
    </font>
    <font>
      <sz val="12"/>
      <color indexed="8"/>
      <name val="Calibri"/>
      <family val="2"/>
    </font>
    <font>
      <b/>
      <sz val="10"/>
      <color rgb="FF000000"/>
      <name val="Calibri"/>
      <family val="2"/>
    </font>
    <font>
      <b/>
      <sz val="16"/>
      <color rgb="FF000000"/>
      <name val="Calibri"/>
      <family val="2"/>
    </font>
    <font>
      <b/>
      <sz val="12"/>
      <name val="Calibri"/>
      <family val="2"/>
    </font>
    <font>
      <sz val="12"/>
      <name val="Calibri"/>
      <family val="2"/>
    </font>
    <font>
      <sz val="12"/>
      <color rgb="FF000000"/>
      <name val="Calibri"/>
      <family val="2"/>
    </font>
    <font>
      <b/>
      <sz val="22"/>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10000"/>
      </top>
      <bottom style="thin">
        <color rgb="FF010000"/>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6" fillId="0" borderId="0"/>
    <xf numFmtId="0" fontId="30" fillId="0" borderId="0"/>
    <xf numFmtId="9" fontId="1" fillId="0" borderId="0" applyFont="0" applyFill="0" applyBorder="0" applyAlignment="0" applyProtection="0"/>
  </cellStyleXfs>
  <cellXfs count="230">
    <xf numFmtId="0" fontId="0" fillId="0" borderId="0" xfId="0"/>
    <xf numFmtId="0" fontId="0" fillId="0" borderId="1" xfId="0" applyBorder="1"/>
    <xf numFmtId="0" fontId="0" fillId="3" borderId="4" xfId="0" applyFill="1" applyBorder="1"/>
    <xf numFmtId="0" fontId="0" fillId="3" borderId="1" xfId="0" applyFill="1" applyBorder="1"/>
    <xf numFmtId="0" fontId="10" fillId="0" borderId="4" xfId="0" applyFont="1" applyBorder="1" applyAlignment="1">
      <alignment vertical="center"/>
    </xf>
    <xf numFmtId="0" fontId="10" fillId="0" borderId="1" xfId="0" applyFont="1" applyBorder="1" applyAlignment="1">
      <alignment vertical="center"/>
    </xf>
    <xf numFmtId="0" fontId="12" fillId="0" borderId="4" xfId="0" applyFont="1" applyBorder="1" applyAlignment="1">
      <alignment vertical="center"/>
    </xf>
    <xf numFmtId="0" fontId="12" fillId="0" borderId="1" xfId="0" applyFont="1" applyBorder="1" applyAlignment="1">
      <alignment vertical="center"/>
    </xf>
    <xf numFmtId="0" fontId="14" fillId="4" borderId="4" xfId="0" applyFont="1" applyFill="1" applyBorder="1" applyAlignment="1">
      <alignment vertical="center"/>
    </xf>
    <xf numFmtId="0" fontId="14" fillId="4" borderId="1" xfId="0" applyFont="1" applyFill="1" applyBorder="1" applyAlignment="1">
      <alignment vertical="center"/>
    </xf>
    <xf numFmtId="0" fontId="13" fillId="4" borderId="4" xfId="0" applyFont="1" applyFill="1" applyBorder="1" applyAlignment="1" applyProtection="1">
      <alignment vertical="center"/>
      <protection locked="0"/>
    </xf>
    <xf numFmtId="0" fontId="13" fillId="4" borderId="1" xfId="0" applyFont="1" applyFill="1" applyBorder="1" applyAlignment="1" applyProtection="1">
      <alignment vertical="center"/>
      <protection locked="0"/>
    </xf>
    <xf numFmtId="0" fontId="11" fillId="3" borderId="1" xfId="0" applyFont="1" applyFill="1" applyBorder="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43" fontId="6" fillId="5" borderId="1" xfId="3" applyFont="1" applyFill="1" applyBorder="1" applyAlignment="1">
      <alignment horizontal="center" vertical="center" wrapText="1"/>
    </xf>
    <xf numFmtId="43" fontId="6" fillId="5" borderId="5" xfId="3" applyFont="1" applyFill="1" applyBorder="1" applyAlignment="1">
      <alignment horizontal="center" vertical="center" wrapText="1"/>
    </xf>
    <xf numFmtId="4" fontId="18" fillId="5" borderId="1" xfId="0" applyNumberFormat="1" applyFont="1" applyFill="1" applyBorder="1" applyAlignment="1">
      <alignment horizontal="center" vertical="center" wrapText="1"/>
    </xf>
    <xf numFmtId="0" fontId="0" fillId="0" borderId="1" xfId="0" applyBorder="1" applyAlignment="1">
      <alignment horizontal="right" vertical="center"/>
    </xf>
    <xf numFmtId="43" fontId="7" fillId="2" borderId="1" xfId="3"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4" fontId="20" fillId="2" borderId="1" xfId="0" applyNumberFormat="1" applyFont="1" applyFill="1" applyBorder="1" applyAlignment="1">
      <alignment horizontal="center" vertical="center" wrapText="1"/>
    </xf>
    <xf numFmtId="2"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43" fontId="7" fillId="2" borderId="1" xfId="3" quotePrefix="1"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1" xfId="0" applyFont="1" applyFill="1" applyBorder="1" applyAlignment="1">
      <alignment horizontal="left" vertical="center" wrapText="1"/>
    </xf>
    <xf numFmtId="164" fontId="23" fillId="3" borderId="1" xfId="3" applyNumberFormat="1" applyFont="1" applyFill="1" applyBorder="1" applyAlignment="1">
      <alignment horizontal="center" vertical="center"/>
    </xf>
    <xf numFmtId="0" fontId="0" fillId="3" borderId="1" xfId="0" applyFill="1" applyBorder="1" applyAlignment="1">
      <alignment horizontal="right" vertical="center"/>
    </xf>
    <xf numFmtId="0" fontId="21" fillId="0" borderId="1" xfId="0" applyFont="1" applyBorder="1" applyAlignment="1">
      <alignment horizontal="left" vertical="center" wrapText="1"/>
    </xf>
    <xf numFmtId="4" fontId="21" fillId="0" borderId="1" xfId="0" applyNumberFormat="1" applyFont="1" applyBorder="1" applyAlignment="1">
      <alignment horizontal="center" vertical="center"/>
    </xf>
    <xf numFmtId="4" fontId="4" fillId="6" borderId="1" xfId="0"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 fillId="0" borderId="1" xfId="0" applyFont="1" applyBorder="1" applyAlignment="1">
      <alignment vertical="center" wrapText="1"/>
    </xf>
    <xf numFmtId="0" fontId="20" fillId="0" borderId="4" xfId="0" applyFont="1" applyBorder="1" applyAlignment="1">
      <alignment horizontal="center" vertical="center"/>
    </xf>
    <xf numFmtId="0" fontId="0" fillId="0" borderId="4" xfId="0" applyBorder="1" applyAlignment="1">
      <alignment horizontal="right" vertical="center"/>
    </xf>
    <xf numFmtId="4" fontId="20" fillId="2" borderId="12" xfId="0" applyNumberFormat="1" applyFont="1" applyFill="1" applyBorder="1" applyAlignment="1">
      <alignment horizontal="center" vertical="center" wrapText="1"/>
    </xf>
    <xf numFmtId="0" fontId="20" fillId="0" borderId="13" xfId="0" applyFont="1" applyBorder="1" applyAlignment="1">
      <alignment horizontal="center" vertical="center"/>
    </xf>
    <xf numFmtId="0" fontId="20" fillId="0" borderId="13" xfId="0" applyFont="1" applyBorder="1" applyAlignment="1">
      <alignment horizontal="left" vertical="center" wrapText="1"/>
    </xf>
    <xf numFmtId="2" fontId="7" fillId="2" borderId="13" xfId="0" applyNumberFormat="1" applyFont="1" applyFill="1" applyBorder="1" applyAlignment="1">
      <alignment horizontal="center" vertical="center" wrapText="1"/>
    </xf>
    <xf numFmtId="2" fontId="20" fillId="0" borderId="13" xfId="0" applyNumberFormat="1" applyFont="1" applyBorder="1" applyAlignment="1">
      <alignment horizontal="center" vertical="center"/>
    </xf>
    <xf numFmtId="4" fontId="20" fillId="2" borderId="13"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2" fontId="21" fillId="0" borderId="14" xfId="0" applyNumberFormat="1"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21" fillId="0" borderId="12"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7" xfId="0" applyFont="1" applyBorder="1" applyAlignment="1">
      <alignment horizontal="center" vertical="center" wrapText="1"/>
    </xf>
    <xf numFmtId="4" fontId="7" fillId="0" borderId="12" xfId="0" applyNumberFormat="1" applyFont="1" applyBorder="1" applyAlignment="1">
      <alignment horizontal="center" vertical="center" shrinkToFit="1"/>
    </xf>
    <xf numFmtId="0" fontId="0" fillId="0" borderId="0" xfId="0"/>
    <xf numFmtId="0" fontId="0" fillId="0" borderId="0" xfId="0" applyAlignment="1">
      <alignment wrapText="1"/>
    </xf>
    <xf numFmtId="0" fontId="0" fillId="0" borderId="1" xfId="0" applyBorder="1" applyAlignment="1">
      <alignment horizontal="center" vertical="center"/>
    </xf>
    <xf numFmtId="2" fontId="7" fillId="2" borderId="12" xfId="0" applyNumberFormat="1" applyFont="1" applyFill="1" applyBorder="1" applyAlignment="1">
      <alignment horizontal="center" vertical="center" wrapText="1"/>
    </xf>
    <xf numFmtId="0" fontId="0" fillId="0" borderId="0" xfId="0" applyAlignment="1">
      <alignment horizontal="left" wrapText="1"/>
    </xf>
    <xf numFmtId="0" fontId="18" fillId="10" borderId="17" xfId="0" applyFont="1" applyFill="1" applyBorder="1" applyAlignment="1">
      <alignment horizontal="center" vertical="center" wrapText="1"/>
    </xf>
    <xf numFmtId="4" fontId="18" fillId="10" borderId="18" xfId="0" applyNumberFormat="1" applyFont="1" applyFill="1" applyBorder="1" applyAlignment="1">
      <alignment horizontal="center" vertical="center"/>
    </xf>
    <xf numFmtId="0" fontId="20" fillId="11" borderId="19"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11" borderId="20" xfId="0" applyFont="1" applyFill="1" applyBorder="1" applyAlignment="1">
      <alignment horizontal="center" vertical="center" wrapText="1"/>
    </xf>
    <xf numFmtId="0" fontId="20" fillId="0" borderId="20" xfId="0" applyFont="1" applyBorder="1" applyAlignment="1">
      <alignment horizontal="center" vertical="center"/>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0" borderId="19" xfId="0" applyFont="1" applyBorder="1" applyAlignment="1">
      <alignment horizontal="center" vertical="center" wrapText="1"/>
    </xf>
    <xf numFmtId="49" fontId="7" fillId="2" borderId="4" xfId="0" applyNumberFormat="1" applyFont="1" applyFill="1" applyBorder="1" applyAlignment="1">
      <alignment vertical="center"/>
    </xf>
    <xf numFmtId="0" fontId="20" fillId="2" borderId="1" xfId="0" applyFont="1" applyFill="1" applyBorder="1" applyAlignment="1">
      <alignment horizontal="center" vertical="center"/>
    </xf>
    <xf numFmtId="2" fontId="20" fillId="2" borderId="1" xfId="0" applyNumberFormat="1"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pplyAlignment="1">
      <alignment horizontal="left" vertical="center" wrapText="1"/>
    </xf>
    <xf numFmtId="164" fontId="23" fillId="2" borderId="1" xfId="3" applyNumberFormat="1" applyFont="1" applyFill="1" applyBorder="1" applyAlignment="1">
      <alignment horizontal="center" vertical="center"/>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xf>
    <xf numFmtId="0" fontId="0" fillId="0" borderId="0" xfId="0" applyAlignment="1">
      <alignment horizontal="center"/>
    </xf>
    <xf numFmtId="0" fontId="20" fillId="0" borderId="1" xfId="0" applyFont="1" applyFill="1" applyBorder="1" applyAlignment="1">
      <alignment horizontal="center" vertical="center"/>
    </xf>
    <xf numFmtId="0" fontId="0" fillId="0" borderId="0" xfId="0" applyAlignment="1">
      <alignment horizontal="center" vertical="center"/>
    </xf>
    <xf numFmtId="0" fontId="32" fillId="0" borderId="1" xfId="7" applyFont="1" applyBorder="1" applyAlignment="1">
      <alignment vertical="top"/>
    </xf>
    <xf numFmtId="0" fontId="32" fillId="0" borderId="1" xfId="0" applyFont="1" applyBorder="1" applyAlignment="1">
      <alignment horizontal="center" vertical="center" wrapText="1"/>
    </xf>
    <xf numFmtId="10" fontId="35" fillId="12" borderId="1" xfId="8" applyNumberFormat="1" applyFont="1" applyFill="1" applyBorder="1" applyAlignment="1" applyProtection="1">
      <alignment horizontal="center"/>
    </xf>
    <xf numFmtId="0" fontId="37" fillId="0" borderId="1" xfId="0" applyFont="1" applyBorder="1" applyAlignment="1">
      <alignment horizontal="center" vertical="center" wrapText="1"/>
    </xf>
    <xf numFmtId="0" fontId="37" fillId="0" borderId="1" xfId="0" applyFont="1" applyBorder="1" applyAlignment="1">
      <alignment vertical="center" wrapText="1"/>
    </xf>
    <xf numFmtId="10" fontId="36" fillId="0" borderId="1" xfId="0" applyNumberFormat="1" applyFont="1" applyBorder="1" applyAlignment="1">
      <alignment horizontal="center" vertical="center"/>
    </xf>
    <xf numFmtId="0" fontId="38" fillId="0" borderId="1" xfId="7" applyFont="1" applyBorder="1"/>
    <xf numFmtId="0" fontId="32" fillId="0" borderId="1" xfId="7" applyFont="1" applyBorder="1" applyAlignment="1">
      <alignment horizontal="left" vertical="center"/>
    </xf>
    <xf numFmtId="10" fontId="32" fillId="0" borderId="1" xfId="8" applyNumberFormat="1" applyFont="1" applyFill="1" applyBorder="1" applyAlignment="1" applyProtection="1">
      <alignment vertical="center"/>
    </xf>
    <xf numFmtId="10" fontId="38" fillId="0" borderId="1" xfId="7" applyNumberFormat="1" applyFont="1" applyBorder="1"/>
    <xf numFmtId="10" fontId="32" fillId="0" borderId="1" xfId="8" applyNumberFormat="1" applyFont="1" applyFill="1" applyBorder="1" applyAlignment="1" applyProtection="1"/>
    <xf numFmtId="0" fontId="38" fillId="0" borderId="1" xfId="7" applyFont="1" applyBorder="1" applyAlignment="1">
      <alignment wrapText="1"/>
    </xf>
    <xf numFmtId="10" fontId="36" fillId="0" borderId="1" xfId="8" applyNumberFormat="1" applyFont="1" applyFill="1" applyBorder="1" applyAlignment="1">
      <alignment wrapText="1"/>
    </xf>
    <xf numFmtId="0" fontId="1" fillId="0" borderId="1" xfId="0" applyFont="1" applyBorder="1" applyAlignment="1">
      <alignment wrapText="1"/>
    </xf>
    <xf numFmtId="9" fontId="11" fillId="0" borderId="1" xfId="8" applyFont="1" applyFill="1" applyBorder="1" applyAlignment="1">
      <alignment wrapText="1"/>
    </xf>
    <xf numFmtId="165" fontId="0" fillId="0" borderId="0" xfId="0" applyNumberFormat="1"/>
    <xf numFmtId="49" fontId="0" fillId="0" borderId="1" xfId="0" applyNumberFormat="1" applyBorder="1" applyAlignment="1">
      <alignment horizontal="center" vertical="center"/>
    </xf>
    <xf numFmtId="49" fontId="0" fillId="0" borderId="1" xfId="0" applyNumberFormat="1" applyBorder="1" applyAlignment="1">
      <alignment vertical="center" wrapText="1"/>
    </xf>
    <xf numFmtId="165" fontId="0" fillId="0" borderId="1" xfId="0" applyNumberFormat="1" applyBorder="1"/>
    <xf numFmtId="165" fontId="25" fillId="9" borderId="1" xfId="0" applyNumberFormat="1" applyFont="1" applyFill="1" applyBorder="1"/>
    <xf numFmtId="10" fontId="25" fillId="9" borderId="1" xfId="4" applyNumberFormat="1" applyFont="1" applyFill="1" applyBorder="1"/>
    <xf numFmtId="165" fontId="40" fillId="4" borderId="15" xfId="0" applyNumberFormat="1" applyFont="1" applyFill="1" applyBorder="1" applyAlignment="1">
      <alignment horizontal="center" vertical="center"/>
    </xf>
    <xf numFmtId="49" fontId="0" fillId="0" borderId="0" xfId="0" applyNumberFormat="1" applyAlignment="1">
      <alignment horizontal="center"/>
    </xf>
    <xf numFmtId="49" fontId="0" fillId="0" borderId="0" xfId="0" applyNumberFormat="1"/>
    <xf numFmtId="10" fontId="25" fillId="0" borderId="1" xfId="4" applyNumberFormat="1" applyFont="1" applyFill="1" applyBorder="1"/>
    <xf numFmtId="44" fontId="0" fillId="0" borderId="0" xfId="0" applyNumberFormat="1"/>
    <xf numFmtId="165" fontId="0" fillId="2" borderId="1" xfId="0" applyNumberFormat="1" applyFill="1" applyBorder="1"/>
    <xf numFmtId="9" fontId="0" fillId="2" borderId="1" xfId="4" applyFont="1" applyFill="1" applyBorder="1"/>
    <xf numFmtId="0" fontId="20"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20" fillId="0" borderId="23" xfId="0" applyFont="1" applyBorder="1" applyAlignment="1">
      <alignment horizontal="center" wrapText="1"/>
    </xf>
    <xf numFmtId="0" fontId="18" fillId="10" borderId="16" xfId="0" applyFont="1" applyFill="1" applyBorder="1" applyAlignment="1">
      <alignment horizontal="center" vertical="center"/>
    </xf>
    <xf numFmtId="0" fontId="18" fillId="10" borderId="17" xfId="0" applyFont="1" applyFill="1" applyBorder="1" applyAlignment="1">
      <alignment horizontal="center" vertical="center"/>
    </xf>
    <xf numFmtId="0" fontId="18" fillId="10" borderId="17" xfId="0" applyFont="1" applyFill="1" applyBorder="1" applyAlignment="1">
      <alignment horizontal="left" vertical="center" wrapText="1"/>
    </xf>
    <xf numFmtId="0" fontId="9" fillId="7" borderId="16" xfId="0" applyFont="1" applyFill="1" applyBorder="1" applyAlignment="1">
      <alignment horizontal="center"/>
    </xf>
    <xf numFmtId="0" fontId="9" fillId="7" borderId="17" xfId="0" applyFont="1" applyFill="1" applyBorder="1" applyAlignment="1">
      <alignment horizontal="center"/>
    </xf>
    <xf numFmtId="0" fontId="9" fillId="7" borderId="18" xfId="0" applyFont="1" applyFill="1" applyBorder="1" applyAlignment="1">
      <alignment horizontal="center"/>
    </xf>
    <xf numFmtId="0" fontId="27" fillId="8" borderId="19" xfId="0" applyFont="1" applyFill="1" applyBorder="1" applyAlignment="1">
      <alignment horizontal="center"/>
    </xf>
    <xf numFmtId="0" fontId="27" fillId="8" borderId="1" xfId="0" applyFont="1" applyFill="1" applyBorder="1" applyAlignment="1">
      <alignment horizontal="center"/>
    </xf>
    <xf numFmtId="0" fontId="27" fillId="8" borderId="20" xfId="0" applyFont="1" applyFill="1" applyBorder="1" applyAlignment="1">
      <alignment horizontal="center"/>
    </xf>
    <xf numFmtId="0" fontId="22" fillId="9" borderId="19"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2" fillId="9" borderId="20" xfId="0" applyFont="1" applyFill="1" applyBorder="1" applyAlignment="1">
      <alignment horizontal="left" vertical="center" wrapText="1"/>
    </xf>
    <xf numFmtId="0" fontId="22" fillId="9" borderId="19" xfId="0" applyFont="1" applyFill="1" applyBorder="1" applyAlignment="1">
      <alignment horizontal="left"/>
    </xf>
    <xf numFmtId="0" fontId="22" fillId="9" borderId="1" xfId="0" applyFont="1" applyFill="1" applyBorder="1" applyAlignment="1">
      <alignment horizontal="left"/>
    </xf>
    <xf numFmtId="0" fontId="22" fillId="9" borderId="20" xfId="0" applyFont="1" applyFill="1" applyBorder="1" applyAlignment="1">
      <alignment horizontal="left"/>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10" fontId="4" fillId="2" borderId="7" xfId="4" applyNumberFormat="1" applyFont="1" applyFill="1" applyBorder="1" applyAlignment="1">
      <alignment horizontal="center" vertical="center"/>
    </xf>
    <xf numFmtId="10" fontId="4" fillId="2" borderId="11" xfId="4" applyNumberFormat="1"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 fillId="0" borderId="3" xfId="0" applyFont="1" applyBorder="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4" fillId="4"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left" vertical="center"/>
      <protection locked="0"/>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11" xfId="0" applyFont="1" applyFill="1" applyBorder="1" applyAlignment="1">
      <alignment horizontal="left"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0" applyFont="1" applyBorder="1" applyAlignment="1">
      <alignment horizontal="center" wrapText="1"/>
    </xf>
    <xf numFmtId="0" fontId="18" fillId="2" borderId="2"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9" fillId="5" borderId="7"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37" fillId="0" borderId="1" xfId="0" applyFont="1" applyBorder="1" applyAlignment="1">
      <alignment horizontal="left" vertical="center" wrapText="1"/>
    </xf>
    <xf numFmtId="0" fontId="38" fillId="0" borderId="1" xfId="7" applyFont="1" applyBorder="1" applyAlignment="1">
      <alignment horizontal="left"/>
    </xf>
    <xf numFmtId="0" fontId="1" fillId="0" borderId="1" xfId="0" applyFont="1" applyBorder="1"/>
    <xf numFmtId="0" fontId="31" fillId="0" borderId="1" xfId="7" applyFont="1" applyBorder="1" applyAlignment="1">
      <alignment horizontal="center" vertical="center"/>
    </xf>
    <xf numFmtId="0" fontId="32" fillId="0" borderId="1" xfId="7" applyFont="1" applyBorder="1" applyAlignment="1">
      <alignment horizontal="left"/>
    </xf>
    <xf numFmtId="0" fontId="34" fillId="0" borderId="2" xfId="7" applyFont="1" applyBorder="1" applyAlignment="1">
      <alignment horizontal="center" vertical="center" wrapText="1"/>
    </xf>
    <xf numFmtId="0" fontId="34" fillId="0" borderId="3" xfId="7" applyFont="1" applyBorder="1" applyAlignment="1">
      <alignment horizontal="center" vertical="center" wrapText="1"/>
    </xf>
    <xf numFmtId="0" fontId="34" fillId="0" borderId="4" xfId="7" applyFont="1" applyBorder="1" applyAlignment="1">
      <alignment horizontal="center" vertical="center" wrapText="1"/>
    </xf>
    <xf numFmtId="0" fontId="32" fillId="0" borderId="2" xfId="7" applyFont="1" applyBorder="1" applyAlignment="1">
      <alignment horizontal="center" vertical="center" wrapText="1"/>
    </xf>
    <xf numFmtId="0" fontId="32" fillId="0" borderId="4" xfId="7" applyFont="1" applyBorder="1" applyAlignment="1">
      <alignment horizontal="center" vertical="center" wrapText="1"/>
    </xf>
    <xf numFmtId="0" fontId="35" fillId="0" borderId="1" xfId="7" applyFont="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0" fontId="35" fillId="0" borderId="1" xfId="7" applyFont="1" applyBorder="1" applyAlignment="1">
      <alignment horizontal="center"/>
    </xf>
    <xf numFmtId="0" fontId="32" fillId="0" borderId="1" xfId="7" applyFont="1" applyBorder="1" applyAlignment="1">
      <alignment horizontal="center" vertical="center"/>
    </xf>
    <xf numFmtId="0" fontId="38" fillId="0" borderId="1" xfId="7" applyFont="1" applyBorder="1" applyAlignment="1">
      <alignment horizontal="center" wrapText="1"/>
    </xf>
    <xf numFmtId="0" fontId="37" fillId="0" borderId="1" xfId="0" applyFont="1" applyBorder="1" applyAlignment="1">
      <alignment horizontal="center" vertical="center" wrapText="1"/>
    </xf>
    <xf numFmtId="0" fontId="32" fillId="0" borderId="1" xfId="7" applyFont="1" applyBorder="1" applyAlignment="1">
      <alignment horizontal="left" vertical="center"/>
    </xf>
    <xf numFmtId="0" fontId="38" fillId="0" borderId="1" xfId="7" applyFont="1" applyBorder="1" applyAlignment="1">
      <alignment horizontal="center"/>
    </xf>
    <xf numFmtId="0" fontId="1" fillId="0" borderId="1" xfId="0" applyFont="1" applyBorder="1" applyAlignment="1">
      <alignment horizontal="center" wrapText="1"/>
    </xf>
    <xf numFmtId="0" fontId="36" fillId="0" borderId="1" xfId="0" applyFont="1" applyBorder="1" applyAlignment="1">
      <alignment horizontal="left" wrapText="1"/>
    </xf>
    <xf numFmtId="0" fontId="11" fillId="0" borderId="1" xfId="0" applyFont="1" applyBorder="1" applyAlignment="1">
      <alignment horizontal="left" wrapText="1"/>
    </xf>
    <xf numFmtId="0" fontId="39" fillId="0" borderId="1" xfId="0" applyFont="1" applyBorder="1" applyAlignment="1">
      <alignment horizontal="center" vertical="center"/>
    </xf>
    <xf numFmtId="0" fontId="40" fillId="0" borderId="1" xfId="0" applyFont="1" applyBorder="1" applyAlignment="1">
      <alignment horizontal="left"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0" fontId="40" fillId="2" borderId="2" xfId="0" applyFont="1" applyFill="1" applyBorder="1" applyAlignment="1">
      <alignment horizontal="center" vertical="center"/>
    </xf>
    <xf numFmtId="0" fontId="40" fillId="2" borderId="3" xfId="0" applyFont="1" applyFill="1" applyBorder="1" applyAlignment="1">
      <alignment horizontal="center" vertical="center"/>
    </xf>
    <xf numFmtId="165" fontId="41" fillId="2" borderId="3" xfId="0" applyNumberFormat="1" applyFont="1" applyFill="1" applyBorder="1" applyAlignment="1">
      <alignment horizontal="left" vertical="center"/>
    </xf>
    <xf numFmtId="0" fontId="0" fillId="0" borderId="3" xfId="0" applyBorder="1" applyAlignment="1">
      <alignment horizontal="center"/>
    </xf>
    <xf numFmtId="0" fontId="0" fillId="0" borderId="4" xfId="0" applyBorder="1" applyAlignment="1">
      <alignment horizontal="center"/>
    </xf>
    <xf numFmtId="0" fontId="40" fillId="0" borderId="1" xfId="0" applyFont="1" applyBorder="1" applyAlignment="1">
      <alignment horizontal="center" vertical="center"/>
    </xf>
    <xf numFmtId="0" fontId="2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5" fillId="0" borderId="1" xfId="0" applyFont="1" applyBorder="1" applyAlignment="1">
      <alignment horizontal="center" vertical="center" wrapText="1"/>
    </xf>
    <xf numFmtId="0" fontId="25" fillId="9" borderId="1" xfId="0" applyFont="1" applyFill="1" applyBorder="1" applyAlignment="1">
      <alignment horizontal="center"/>
    </xf>
    <xf numFmtId="49" fontId="25" fillId="9" borderId="1" xfId="0" applyNumberFormat="1" applyFont="1" applyFill="1" applyBorder="1" applyAlignment="1">
      <alignment horizontal="center"/>
    </xf>
    <xf numFmtId="49" fontId="41" fillId="4" borderId="15" xfId="0" applyNumberFormat="1" applyFont="1" applyFill="1" applyBorder="1" applyAlignment="1">
      <alignment horizontal="center"/>
    </xf>
    <xf numFmtId="49" fontId="42" fillId="0" borderId="1" xfId="0" applyNumberFormat="1" applyFont="1" applyBorder="1" applyAlignment="1">
      <alignment horizontal="center" wrapText="1"/>
    </xf>
  </cellXfs>
  <cellStyles count="9">
    <cellStyle name="Normal" xfId="0" builtinId="0"/>
    <cellStyle name="Normal 166" xfId="5" xr:uid="{D6656E19-EEBF-4180-B869-C729FBF13FD0}"/>
    <cellStyle name="Normal 2" xfId="1" xr:uid="{569C3942-8628-4CCF-916F-10EE802F8077}"/>
    <cellStyle name="Normal 2 2 2" xfId="2" xr:uid="{979821B5-B719-420A-B53B-54FDE4406185}"/>
    <cellStyle name="Normal 3 3" xfId="6" xr:uid="{0ECAF7DE-4953-4151-92EC-3EAE83AC4578}"/>
    <cellStyle name="Normal_Mod_Orcamento_Ate_20.000_hab" xfId="7" xr:uid="{083A1782-844D-4C39-BF42-0279F7EF0D8D}"/>
    <cellStyle name="Porcentagem" xfId="4" builtinId="5"/>
    <cellStyle name="Porcentagem 2" xfId="8" xr:uid="{8BE7FC5C-070A-4F6C-B377-0E90E97EAE66}"/>
    <cellStyle name="Vírgula" xfId="3" builtinId="3"/>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3841-54C2-40A2-9EA9-D99A9A655404}">
  <sheetPr>
    <pageSetUpPr fitToPage="1"/>
  </sheetPr>
  <dimension ref="B3:K107"/>
  <sheetViews>
    <sheetView view="pageBreakPreview" zoomScale="60" zoomScaleNormal="55" workbookViewId="0">
      <selection activeCell="B7" sqref="B7:H7"/>
    </sheetView>
  </sheetViews>
  <sheetFormatPr defaultRowHeight="14.4" x14ac:dyDescent="0.3"/>
  <cols>
    <col min="1" max="1" width="8.88671875" style="54"/>
    <col min="2" max="2" width="33.21875" style="55" customWidth="1"/>
    <col min="3" max="3" width="13" style="54" customWidth="1"/>
    <col min="4" max="4" width="59.21875" style="58" customWidth="1"/>
    <col min="5" max="5" width="8.88671875" style="54"/>
    <col min="6" max="6" width="14.33203125" style="54" customWidth="1"/>
    <col min="7" max="7" width="16.6640625" style="54" customWidth="1"/>
    <col min="8" max="8" width="11.44140625" style="54" bestFit="1" customWidth="1"/>
    <col min="9" max="9" width="8.88671875" style="54"/>
    <col min="10" max="10" width="10.88671875" style="54" hidden="1" customWidth="1"/>
    <col min="11" max="11" width="15.33203125" style="54" hidden="1" customWidth="1"/>
    <col min="12" max="16384" width="8.88671875" style="54"/>
  </cols>
  <sheetData>
    <row r="3" spans="2:8" ht="15" thickBot="1" x14ac:dyDescent="0.35"/>
    <row r="4" spans="2:8" ht="23.4" customHeight="1" x14ac:dyDescent="0.3">
      <c r="B4" s="119" t="s">
        <v>33</v>
      </c>
      <c r="C4" s="120"/>
      <c r="D4" s="120"/>
      <c r="E4" s="120"/>
      <c r="F4" s="120"/>
      <c r="G4" s="120"/>
      <c r="H4" s="121"/>
    </row>
    <row r="5" spans="2:8" ht="27" customHeight="1" x14ac:dyDescent="0.4">
      <c r="B5" s="122" t="s">
        <v>246</v>
      </c>
      <c r="C5" s="123"/>
      <c r="D5" s="123"/>
      <c r="E5" s="123"/>
      <c r="F5" s="123"/>
      <c r="G5" s="123"/>
      <c r="H5" s="124"/>
    </row>
    <row r="6" spans="2:8" ht="37.799999999999997" customHeight="1" x14ac:dyDescent="0.3">
      <c r="B6" s="125" t="s">
        <v>77</v>
      </c>
      <c r="C6" s="126"/>
      <c r="D6" s="126"/>
      <c r="E6" s="126"/>
      <c r="F6" s="126"/>
      <c r="G6" s="126"/>
      <c r="H6" s="127"/>
    </row>
    <row r="7" spans="2:8" ht="18.600000000000001" customHeight="1" thickBot="1" x14ac:dyDescent="0.35">
      <c r="B7" s="128" t="s">
        <v>256</v>
      </c>
      <c r="C7" s="129"/>
      <c r="D7" s="129"/>
      <c r="E7" s="129"/>
      <c r="F7" s="129"/>
      <c r="G7" s="129"/>
      <c r="H7" s="130"/>
    </row>
    <row r="8" spans="2:8" ht="51.6" customHeight="1" x14ac:dyDescent="0.3">
      <c r="B8" s="116" t="s">
        <v>247</v>
      </c>
      <c r="C8" s="117"/>
      <c r="D8" s="118" t="s">
        <v>147</v>
      </c>
      <c r="E8" s="118"/>
      <c r="F8" s="118"/>
      <c r="G8" s="59" t="s">
        <v>42</v>
      </c>
      <c r="H8" s="60">
        <f>ROUND(SUM(H10:H12),2)</f>
        <v>0</v>
      </c>
    </row>
    <row r="9" spans="2:8" s="55" customFormat="1" ht="30" x14ac:dyDescent="0.3">
      <c r="B9" s="61" t="s">
        <v>248</v>
      </c>
      <c r="C9" s="62" t="s">
        <v>249</v>
      </c>
      <c r="D9" s="62" t="s">
        <v>48</v>
      </c>
      <c r="E9" s="62" t="s">
        <v>42</v>
      </c>
      <c r="F9" s="62" t="s">
        <v>250</v>
      </c>
      <c r="G9" s="62" t="s">
        <v>251</v>
      </c>
      <c r="H9" s="63" t="s">
        <v>252</v>
      </c>
    </row>
    <row r="10" spans="2:8" ht="30" x14ac:dyDescent="0.3">
      <c r="B10" s="67" t="s">
        <v>258</v>
      </c>
      <c r="C10" s="24" t="s">
        <v>257</v>
      </c>
      <c r="D10" s="25" t="s">
        <v>259</v>
      </c>
      <c r="E10" s="24" t="s">
        <v>42</v>
      </c>
      <c r="F10" s="24"/>
      <c r="G10" s="24">
        <v>1</v>
      </c>
      <c r="H10" s="64">
        <f>ROUND(F10*G10,2)</f>
        <v>0</v>
      </c>
    </row>
    <row r="11" spans="2:8" ht="30" x14ac:dyDescent="0.3">
      <c r="B11" s="67" t="s">
        <v>260</v>
      </c>
      <c r="C11" s="24">
        <v>88267</v>
      </c>
      <c r="D11" s="25" t="s">
        <v>261</v>
      </c>
      <c r="E11" s="24" t="s">
        <v>254</v>
      </c>
      <c r="F11" s="24"/>
      <c r="G11" s="24">
        <v>1</v>
      </c>
      <c r="H11" s="64">
        <f t="shared" ref="H11:H12" si="0">ROUND(F11*G11,2)</f>
        <v>0</v>
      </c>
    </row>
    <row r="12" spans="2:8" ht="30.6" thickBot="1" x14ac:dyDescent="0.35">
      <c r="B12" s="67" t="s">
        <v>260</v>
      </c>
      <c r="C12" s="24">
        <v>88248</v>
      </c>
      <c r="D12" s="25" t="s">
        <v>262</v>
      </c>
      <c r="E12" s="24" t="s">
        <v>254</v>
      </c>
      <c r="F12" s="24"/>
      <c r="G12" s="24">
        <v>1</v>
      </c>
      <c r="H12" s="64">
        <f t="shared" si="0"/>
        <v>0</v>
      </c>
    </row>
    <row r="13" spans="2:8" ht="51.6" customHeight="1" x14ac:dyDescent="0.3">
      <c r="B13" s="116" t="s">
        <v>253</v>
      </c>
      <c r="C13" s="117"/>
      <c r="D13" s="118" t="s">
        <v>148</v>
      </c>
      <c r="E13" s="118"/>
      <c r="F13" s="118"/>
      <c r="G13" s="59" t="s">
        <v>42</v>
      </c>
      <c r="H13" s="60">
        <f>ROUND(SUM(H15:H17),2)</f>
        <v>0</v>
      </c>
    </row>
    <row r="14" spans="2:8" s="55" customFormat="1" ht="30" x14ac:dyDescent="0.3">
      <c r="B14" s="61" t="s">
        <v>248</v>
      </c>
      <c r="C14" s="62" t="s">
        <v>249</v>
      </c>
      <c r="D14" s="62" t="s">
        <v>48</v>
      </c>
      <c r="E14" s="62" t="s">
        <v>42</v>
      </c>
      <c r="F14" s="62" t="s">
        <v>250</v>
      </c>
      <c r="G14" s="62" t="s">
        <v>251</v>
      </c>
      <c r="H14" s="63" t="s">
        <v>252</v>
      </c>
    </row>
    <row r="15" spans="2:8" ht="15" x14ac:dyDescent="0.3">
      <c r="B15" s="74" t="s">
        <v>264</v>
      </c>
      <c r="C15" s="107"/>
      <c r="D15" s="65" t="s">
        <v>265</v>
      </c>
      <c r="E15" s="107" t="s">
        <v>42</v>
      </c>
      <c r="F15" s="107"/>
      <c r="G15" s="107">
        <v>1</v>
      </c>
      <c r="H15" s="75">
        <f>ROUND(F15*G15,2)</f>
        <v>0</v>
      </c>
    </row>
    <row r="16" spans="2:8" ht="30" x14ac:dyDescent="0.3">
      <c r="B16" s="67" t="s">
        <v>260</v>
      </c>
      <c r="C16" s="24">
        <v>88267</v>
      </c>
      <c r="D16" s="25" t="s">
        <v>261</v>
      </c>
      <c r="E16" s="24" t="s">
        <v>254</v>
      </c>
      <c r="F16" s="24"/>
      <c r="G16" s="24">
        <v>1</v>
      </c>
      <c r="H16" s="64">
        <f t="shared" ref="H16:H17" si="1">ROUND(F16*G16,2)</f>
        <v>0</v>
      </c>
    </row>
    <row r="17" spans="2:8" ht="30.6" thickBot="1" x14ac:dyDescent="0.35">
      <c r="B17" s="67" t="s">
        <v>260</v>
      </c>
      <c r="C17" s="24">
        <v>88248</v>
      </c>
      <c r="D17" s="25" t="s">
        <v>262</v>
      </c>
      <c r="E17" s="24" t="s">
        <v>254</v>
      </c>
      <c r="F17" s="24"/>
      <c r="G17" s="24">
        <v>1</v>
      </c>
      <c r="H17" s="64">
        <f t="shared" si="1"/>
        <v>0</v>
      </c>
    </row>
    <row r="18" spans="2:8" ht="108.6" customHeight="1" x14ac:dyDescent="0.3">
      <c r="B18" s="116" t="s">
        <v>255</v>
      </c>
      <c r="C18" s="117"/>
      <c r="D18" s="118" t="s">
        <v>498</v>
      </c>
      <c r="E18" s="118"/>
      <c r="F18" s="118"/>
      <c r="G18" s="59" t="s">
        <v>42</v>
      </c>
      <c r="H18" s="60">
        <f>ROUND(SUM(H20:H26),2)</f>
        <v>0</v>
      </c>
    </row>
    <row r="19" spans="2:8" s="55" customFormat="1" ht="30" x14ac:dyDescent="0.3">
      <c r="B19" s="61" t="s">
        <v>248</v>
      </c>
      <c r="C19" s="62" t="s">
        <v>249</v>
      </c>
      <c r="D19" s="62" t="s">
        <v>48</v>
      </c>
      <c r="E19" s="62" t="s">
        <v>42</v>
      </c>
      <c r="F19" s="62" t="s">
        <v>250</v>
      </c>
      <c r="G19" s="62" t="s">
        <v>251</v>
      </c>
      <c r="H19" s="63" t="s">
        <v>252</v>
      </c>
    </row>
    <row r="20" spans="2:8" ht="30" x14ac:dyDescent="0.3">
      <c r="B20" s="67" t="s">
        <v>260</v>
      </c>
      <c r="C20" s="66">
        <v>102181</v>
      </c>
      <c r="D20" s="65" t="s">
        <v>500</v>
      </c>
      <c r="E20" s="66" t="s">
        <v>54</v>
      </c>
      <c r="F20" s="66"/>
      <c r="G20" s="66">
        <v>12.54</v>
      </c>
      <c r="H20" s="64">
        <f>ROUND(F20*G20,2)</f>
        <v>0</v>
      </c>
    </row>
    <row r="21" spans="2:8" ht="45" x14ac:dyDescent="0.3">
      <c r="B21" s="67" t="s">
        <v>499</v>
      </c>
      <c r="C21" s="66">
        <v>11581</v>
      </c>
      <c r="D21" s="65" t="s">
        <v>501</v>
      </c>
      <c r="E21" s="66" t="s">
        <v>185</v>
      </c>
      <c r="F21" s="66"/>
      <c r="G21" s="66">
        <v>4.25</v>
      </c>
      <c r="H21" s="64">
        <f t="shared" ref="H21:H26" si="2">ROUND(F21*G21,2)</f>
        <v>0</v>
      </c>
    </row>
    <row r="22" spans="2:8" ht="45" x14ac:dyDescent="0.3">
      <c r="B22" s="67" t="s">
        <v>499</v>
      </c>
      <c r="C22" s="66">
        <v>11580</v>
      </c>
      <c r="D22" s="65" t="s">
        <v>502</v>
      </c>
      <c r="E22" s="66" t="s">
        <v>185</v>
      </c>
      <c r="F22" s="66"/>
      <c r="G22" s="66">
        <v>4.25</v>
      </c>
      <c r="H22" s="64">
        <f t="shared" si="2"/>
        <v>0</v>
      </c>
    </row>
    <row r="23" spans="2:8" ht="75" x14ac:dyDescent="0.3">
      <c r="B23" s="67" t="s">
        <v>499</v>
      </c>
      <c r="C23" s="66">
        <v>3103</v>
      </c>
      <c r="D23" s="65" t="s">
        <v>503</v>
      </c>
      <c r="E23" s="24" t="s">
        <v>42</v>
      </c>
      <c r="F23" s="66"/>
      <c r="G23" s="66">
        <v>1</v>
      </c>
      <c r="H23" s="64">
        <f t="shared" si="2"/>
        <v>0</v>
      </c>
    </row>
    <row r="24" spans="2:8" ht="53.4" customHeight="1" x14ac:dyDescent="0.3">
      <c r="B24" s="67" t="s">
        <v>499</v>
      </c>
      <c r="C24" s="66">
        <v>38168</v>
      </c>
      <c r="D24" s="65" t="s">
        <v>506</v>
      </c>
      <c r="E24" s="24" t="s">
        <v>42</v>
      </c>
      <c r="F24" s="66"/>
      <c r="G24" s="66">
        <v>1</v>
      </c>
      <c r="H24" s="64">
        <f t="shared" si="2"/>
        <v>0</v>
      </c>
    </row>
    <row r="25" spans="2:8" ht="30" x14ac:dyDescent="0.3">
      <c r="B25" s="67" t="s">
        <v>260</v>
      </c>
      <c r="C25" s="66">
        <v>88243</v>
      </c>
      <c r="D25" s="65" t="s">
        <v>504</v>
      </c>
      <c r="E25" s="24" t="s">
        <v>254</v>
      </c>
      <c r="F25" s="66"/>
      <c r="G25" s="66">
        <v>2</v>
      </c>
      <c r="H25" s="64">
        <f t="shared" si="2"/>
        <v>0</v>
      </c>
    </row>
    <row r="26" spans="2:8" ht="30.6" thickBot="1" x14ac:dyDescent="0.35">
      <c r="B26" s="67" t="s">
        <v>260</v>
      </c>
      <c r="C26" s="66">
        <v>88325</v>
      </c>
      <c r="D26" s="65" t="s">
        <v>505</v>
      </c>
      <c r="E26" s="24" t="s">
        <v>254</v>
      </c>
      <c r="F26" s="66"/>
      <c r="G26" s="66">
        <v>2</v>
      </c>
      <c r="H26" s="64">
        <f t="shared" si="2"/>
        <v>0</v>
      </c>
    </row>
    <row r="27" spans="2:8" ht="34.200000000000003" customHeight="1" x14ac:dyDescent="0.3">
      <c r="B27" s="116" t="s">
        <v>513</v>
      </c>
      <c r="C27" s="117"/>
      <c r="D27" s="118" t="s">
        <v>512</v>
      </c>
      <c r="E27" s="118"/>
      <c r="F27" s="118"/>
      <c r="G27" s="59" t="s">
        <v>54</v>
      </c>
      <c r="H27" s="60">
        <f>ROUND(SUM(H29:H35),2)</f>
        <v>0</v>
      </c>
    </row>
    <row r="28" spans="2:8" s="55" customFormat="1" ht="30" x14ac:dyDescent="0.3">
      <c r="B28" s="61" t="s">
        <v>248</v>
      </c>
      <c r="C28" s="62" t="s">
        <v>249</v>
      </c>
      <c r="D28" s="62" t="s">
        <v>48</v>
      </c>
      <c r="E28" s="62" t="s">
        <v>42</v>
      </c>
      <c r="F28" s="62" t="s">
        <v>250</v>
      </c>
      <c r="G28" s="62" t="s">
        <v>251</v>
      </c>
      <c r="H28" s="63" t="s">
        <v>252</v>
      </c>
    </row>
    <row r="29" spans="2:8" ht="41.4" customHeight="1" x14ac:dyDescent="0.3">
      <c r="B29" s="74" t="s">
        <v>264</v>
      </c>
      <c r="C29" s="66" t="s">
        <v>515</v>
      </c>
      <c r="D29" s="65" t="s">
        <v>514</v>
      </c>
      <c r="E29" s="66" t="s">
        <v>196</v>
      </c>
      <c r="F29" s="66"/>
      <c r="G29" s="66">
        <v>5.77</v>
      </c>
      <c r="H29" s="75">
        <f t="shared" ref="H29:H35" si="3">ROUND(F29*G29,2)</f>
        <v>0</v>
      </c>
    </row>
    <row r="30" spans="2:8" ht="24.6" customHeight="1" x14ac:dyDescent="0.3">
      <c r="B30" s="74" t="s">
        <v>264</v>
      </c>
      <c r="C30" s="66" t="s">
        <v>515</v>
      </c>
      <c r="D30" s="65" t="s">
        <v>511</v>
      </c>
      <c r="E30" s="66" t="s">
        <v>196</v>
      </c>
      <c r="F30" s="66"/>
      <c r="G30" s="66">
        <v>5.7</v>
      </c>
      <c r="H30" s="75">
        <f t="shared" si="3"/>
        <v>0</v>
      </c>
    </row>
    <row r="31" spans="2:8" ht="30" x14ac:dyDescent="0.3">
      <c r="B31" s="67" t="s">
        <v>499</v>
      </c>
      <c r="C31" s="66">
        <v>370</v>
      </c>
      <c r="D31" s="65" t="s">
        <v>507</v>
      </c>
      <c r="E31" s="66" t="s">
        <v>60</v>
      </c>
      <c r="F31" s="66"/>
      <c r="G31" s="66">
        <v>1E-3</v>
      </c>
      <c r="H31" s="64">
        <f t="shared" si="3"/>
        <v>0</v>
      </c>
    </row>
    <row r="32" spans="2:8" ht="30" x14ac:dyDescent="0.3">
      <c r="B32" s="67" t="s">
        <v>499</v>
      </c>
      <c r="C32" s="66">
        <v>1379</v>
      </c>
      <c r="D32" s="65" t="s">
        <v>508</v>
      </c>
      <c r="E32" s="66" t="s">
        <v>196</v>
      </c>
      <c r="F32" s="66"/>
      <c r="G32" s="66">
        <v>2.84</v>
      </c>
      <c r="H32" s="64">
        <f t="shared" si="3"/>
        <v>0</v>
      </c>
    </row>
    <row r="33" spans="2:8" ht="30" x14ac:dyDescent="0.3">
      <c r="B33" s="67" t="s">
        <v>260</v>
      </c>
      <c r="C33" s="66">
        <v>4750</v>
      </c>
      <c r="D33" s="65" t="s">
        <v>509</v>
      </c>
      <c r="E33" s="66" t="s">
        <v>254</v>
      </c>
      <c r="F33" s="66"/>
      <c r="G33" s="66">
        <v>1</v>
      </c>
      <c r="H33" s="64">
        <f t="shared" si="3"/>
        <v>0</v>
      </c>
    </row>
    <row r="34" spans="2:8" ht="30" x14ac:dyDescent="0.3">
      <c r="B34" s="67" t="s">
        <v>260</v>
      </c>
      <c r="C34" s="66">
        <v>6127</v>
      </c>
      <c r="D34" s="65" t="s">
        <v>510</v>
      </c>
      <c r="E34" s="66" t="s">
        <v>254</v>
      </c>
      <c r="F34" s="66"/>
      <c r="G34" s="66">
        <v>1.5</v>
      </c>
      <c r="H34" s="64">
        <f t="shared" si="3"/>
        <v>0</v>
      </c>
    </row>
    <row r="35" spans="2:8" ht="45.6" customHeight="1" thickBot="1" x14ac:dyDescent="0.35">
      <c r="B35" s="67" t="s">
        <v>260</v>
      </c>
      <c r="C35" s="66">
        <v>88315</v>
      </c>
      <c r="D35" s="65" t="s">
        <v>611</v>
      </c>
      <c r="E35" s="66" t="s">
        <v>254</v>
      </c>
      <c r="F35" s="66"/>
      <c r="G35" s="66">
        <v>0.5</v>
      </c>
      <c r="H35" s="64">
        <f t="shared" si="3"/>
        <v>0</v>
      </c>
    </row>
    <row r="36" spans="2:8" ht="88.2" customHeight="1" x14ac:dyDescent="0.3">
      <c r="B36" s="116" t="s">
        <v>516</v>
      </c>
      <c r="C36" s="117"/>
      <c r="D36" s="118" t="s">
        <v>519</v>
      </c>
      <c r="E36" s="118"/>
      <c r="F36" s="118"/>
      <c r="G36" s="59" t="s">
        <v>42</v>
      </c>
      <c r="H36" s="60">
        <f>SUM(H38:H44)</f>
        <v>1150.42</v>
      </c>
    </row>
    <row r="37" spans="2:8" s="55" customFormat="1" ht="30" x14ac:dyDescent="0.3">
      <c r="B37" s="61" t="s">
        <v>248</v>
      </c>
      <c r="C37" s="62" t="s">
        <v>249</v>
      </c>
      <c r="D37" s="62" t="s">
        <v>48</v>
      </c>
      <c r="E37" s="62" t="s">
        <v>42</v>
      </c>
      <c r="F37" s="62" t="s">
        <v>250</v>
      </c>
      <c r="G37" s="62" t="s">
        <v>251</v>
      </c>
      <c r="H37" s="63" t="s">
        <v>252</v>
      </c>
    </row>
    <row r="38" spans="2:8" s="55" customFormat="1" ht="30" x14ac:dyDescent="0.3">
      <c r="B38" s="67" t="s">
        <v>499</v>
      </c>
      <c r="C38" s="66">
        <v>1327</v>
      </c>
      <c r="D38" s="65" t="s">
        <v>518</v>
      </c>
      <c r="E38" s="66" t="s">
        <v>196</v>
      </c>
      <c r="F38" s="66">
        <v>14.6</v>
      </c>
      <c r="G38" s="66">
        <f>ROUND(0.4*0.8*2,2)</f>
        <v>0.64</v>
      </c>
      <c r="H38" s="64">
        <f t="shared" ref="H38:H44" si="4">ROUND(F38*G38,2)</f>
        <v>9.34</v>
      </c>
    </row>
    <row r="39" spans="2:8" ht="30" x14ac:dyDescent="0.3">
      <c r="B39" s="67" t="s">
        <v>499</v>
      </c>
      <c r="C39" s="66">
        <v>5104</v>
      </c>
      <c r="D39" s="65" t="s">
        <v>520</v>
      </c>
      <c r="E39" s="66" t="s">
        <v>196</v>
      </c>
      <c r="F39" s="66">
        <v>129.33000000000001</v>
      </c>
      <c r="G39" s="66">
        <v>1.6E-2</v>
      </c>
      <c r="H39" s="64">
        <f t="shared" si="4"/>
        <v>2.0699999999999998</v>
      </c>
    </row>
    <row r="40" spans="2:8" ht="90" x14ac:dyDescent="0.3">
      <c r="B40" s="67" t="s">
        <v>260</v>
      </c>
      <c r="C40" s="66">
        <v>90843</v>
      </c>
      <c r="D40" s="65" t="s">
        <v>521</v>
      </c>
      <c r="E40" s="66" t="s">
        <v>42</v>
      </c>
      <c r="F40" s="78">
        <v>959.99</v>
      </c>
      <c r="G40" s="66">
        <v>1</v>
      </c>
      <c r="H40" s="64">
        <f t="shared" si="4"/>
        <v>959.99</v>
      </c>
    </row>
    <row r="41" spans="2:8" ht="30" x14ac:dyDescent="0.3">
      <c r="B41" s="67" t="s">
        <v>260</v>
      </c>
      <c r="C41" s="66">
        <v>102193</v>
      </c>
      <c r="D41" s="65" t="s">
        <v>522</v>
      </c>
      <c r="E41" s="66" t="s">
        <v>54</v>
      </c>
      <c r="F41" s="66">
        <v>1.93</v>
      </c>
      <c r="G41" s="66">
        <f>ROUND(0.8*2.1*2,2)</f>
        <v>3.36</v>
      </c>
      <c r="H41" s="64">
        <f t="shared" si="4"/>
        <v>6.48</v>
      </c>
    </row>
    <row r="42" spans="2:8" ht="30" x14ac:dyDescent="0.3">
      <c r="B42" s="67" t="s">
        <v>525</v>
      </c>
      <c r="C42" s="66" t="s">
        <v>523</v>
      </c>
      <c r="D42" s="65" t="s">
        <v>524</v>
      </c>
      <c r="E42" s="66" t="s">
        <v>528</v>
      </c>
      <c r="F42" s="66">
        <v>53.75</v>
      </c>
      <c r="G42" s="66">
        <v>2</v>
      </c>
      <c r="H42" s="64">
        <f t="shared" si="4"/>
        <v>107.5</v>
      </c>
    </row>
    <row r="43" spans="2:8" ht="39" customHeight="1" x14ac:dyDescent="0.3">
      <c r="B43" s="67" t="s">
        <v>260</v>
      </c>
      <c r="C43" s="66">
        <v>88261</v>
      </c>
      <c r="D43" s="65" t="s">
        <v>526</v>
      </c>
      <c r="E43" s="66" t="s">
        <v>254</v>
      </c>
      <c r="F43" s="66">
        <v>28.11</v>
      </c>
      <c r="G43" s="66">
        <v>1.71</v>
      </c>
      <c r="H43" s="64">
        <f t="shared" si="4"/>
        <v>48.07</v>
      </c>
    </row>
    <row r="44" spans="2:8" ht="38.4" customHeight="1" thickBot="1" x14ac:dyDescent="0.35">
      <c r="B44" s="67" t="s">
        <v>260</v>
      </c>
      <c r="C44" s="66">
        <v>88239</v>
      </c>
      <c r="D44" s="65" t="s">
        <v>527</v>
      </c>
      <c r="E44" s="66" t="s">
        <v>254</v>
      </c>
      <c r="F44" s="66">
        <v>19.96</v>
      </c>
      <c r="G44" s="66">
        <v>0.85</v>
      </c>
      <c r="H44" s="64">
        <f t="shared" si="4"/>
        <v>16.97</v>
      </c>
    </row>
    <row r="45" spans="2:8" ht="111" customHeight="1" x14ac:dyDescent="0.3">
      <c r="B45" s="116" t="s">
        <v>529</v>
      </c>
      <c r="C45" s="117"/>
      <c r="D45" s="118" t="s">
        <v>530</v>
      </c>
      <c r="E45" s="118"/>
      <c r="F45" s="118"/>
      <c r="G45" s="59" t="s">
        <v>42</v>
      </c>
      <c r="H45" s="60">
        <f>ROUND(SUM(H47:H51),2)</f>
        <v>1821.63</v>
      </c>
    </row>
    <row r="46" spans="2:8" s="55" customFormat="1" ht="30" x14ac:dyDescent="0.3">
      <c r="B46" s="61" t="s">
        <v>248</v>
      </c>
      <c r="C46" s="62" t="s">
        <v>249</v>
      </c>
      <c r="D46" s="62" t="s">
        <v>48</v>
      </c>
      <c r="E46" s="62" t="s">
        <v>42</v>
      </c>
      <c r="F46" s="62" t="s">
        <v>250</v>
      </c>
      <c r="G46" s="62" t="s">
        <v>251</v>
      </c>
      <c r="H46" s="63" t="s">
        <v>252</v>
      </c>
    </row>
    <row r="47" spans="2:8" ht="30" x14ac:dyDescent="0.3">
      <c r="B47" s="67" t="s">
        <v>260</v>
      </c>
      <c r="C47" s="66">
        <v>102181</v>
      </c>
      <c r="D47" s="65" t="s">
        <v>500</v>
      </c>
      <c r="E47" s="66" t="s">
        <v>54</v>
      </c>
      <c r="F47" s="66">
        <v>384.78</v>
      </c>
      <c r="G47" s="66">
        <f>ROUND(2*2.2,2)</f>
        <v>4.4000000000000004</v>
      </c>
      <c r="H47" s="64">
        <f>ROUND(F47*G47,2)</f>
        <v>1693.03</v>
      </c>
    </row>
    <row r="48" spans="2:8" ht="45" x14ac:dyDescent="0.3">
      <c r="B48" s="67" t="s">
        <v>499</v>
      </c>
      <c r="C48" s="66">
        <v>11581</v>
      </c>
      <c r="D48" s="65" t="s">
        <v>501</v>
      </c>
      <c r="E48" s="66" t="s">
        <v>185</v>
      </c>
      <c r="F48" s="66">
        <v>22.09</v>
      </c>
      <c r="G48" s="66">
        <v>2</v>
      </c>
      <c r="H48" s="64">
        <f t="shared" ref="H48:H51" si="5">ROUND(F48*G48,2)</f>
        <v>44.18</v>
      </c>
    </row>
    <row r="49" spans="2:8" ht="75" x14ac:dyDescent="0.3">
      <c r="B49" s="67" t="s">
        <v>499</v>
      </c>
      <c r="C49" s="66">
        <v>3103</v>
      </c>
      <c r="D49" s="65" t="s">
        <v>503</v>
      </c>
      <c r="E49" s="24" t="s">
        <v>42</v>
      </c>
      <c r="F49" s="66">
        <v>44.4</v>
      </c>
      <c r="G49" s="66">
        <v>1</v>
      </c>
      <c r="H49" s="64">
        <f t="shared" si="5"/>
        <v>44.4</v>
      </c>
    </row>
    <row r="50" spans="2:8" ht="30" x14ac:dyDescent="0.3">
      <c r="B50" s="67" t="s">
        <v>260</v>
      </c>
      <c r="C50" s="66">
        <v>88243</v>
      </c>
      <c r="D50" s="65" t="s">
        <v>504</v>
      </c>
      <c r="E50" s="24" t="s">
        <v>254</v>
      </c>
      <c r="F50" s="66">
        <v>19.920000000000002</v>
      </c>
      <c r="G50" s="66">
        <v>1</v>
      </c>
      <c r="H50" s="64">
        <f t="shared" si="5"/>
        <v>19.920000000000002</v>
      </c>
    </row>
    <row r="51" spans="2:8" ht="30.6" thickBot="1" x14ac:dyDescent="0.35">
      <c r="B51" s="67" t="s">
        <v>260</v>
      </c>
      <c r="C51" s="66">
        <v>88325</v>
      </c>
      <c r="D51" s="65" t="s">
        <v>505</v>
      </c>
      <c r="E51" s="24" t="s">
        <v>254</v>
      </c>
      <c r="F51" s="66">
        <v>20.100000000000001</v>
      </c>
      <c r="G51" s="66">
        <v>1</v>
      </c>
      <c r="H51" s="64">
        <f t="shared" si="5"/>
        <v>20.100000000000001</v>
      </c>
    </row>
    <row r="52" spans="2:8" ht="88.2" customHeight="1" x14ac:dyDescent="0.3">
      <c r="B52" s="116" t="s">
        <v>531</v>
      </c>
      <c r="C52" s="117"/>
      <c r="D52" s="118" t="s">
        <v>533</v>
      </c>
      <c r="E52" s="118"/>
      <c r="F52" s="118"/>
      <c r="G52" s="59" t="s">
        <v>42</v>
      </c>
      <c r="H52" s="60">
        <f>SUM(H54:H60)</f>
        <v>0</v>
      </c>
    </row>
    <row r="53" spans="2:8" s="55" customFormat="1" ht="30" x14ac:dyDescent="0.3">
      <c r="B53" s="61" t="s">
        <v>248</v>
      </c>
      <c r="C53" s="62" t="s">
        <v>249</v>
      </c>
      <c r="D53" s="62" t="s">
        <v>48</v>
      </c>
      <c r="E53" s="62" t="s">
        <v>42</v>
      </c>
      <c r="F53" s="62" t="s">
        <v>250</v>
      </c>
      <c r="G53" s="62" t="s">
        <v>251</v>
      </c>
      <c r="H53" s="63" t="s">
        <v>252</v>
      </c>
    </row>
    <row r="54" spans="2:8" s="55" customFormat="1" ht="30" x14ac:dyDescent="0.3">
      <c r="B54" s="67" t="s">
        <v>499</v>
      </c>
      <c r="C54" s="66">
        <v>1327</v>
      </c>
      <c r="D54" s="65" t="s">
        <v>518</v>
      </c>
      <c r="E54" s="66" t="s">
        <v>196</v>
      </c>
      <c r="F54" s="66"/>
      <c r="G54" s="66">
        <f>ROUND(0.4*0.9*2,2)</f>
        <v>0.72</v>
      </c>
      <c r="H54" s="64">
        <f t="shared" ref="H54:H60" si="6">ROUND(F54*G54,2)</f>
        <v>0</v>
      </c>
    </row>
    <row r="55" spans="2:8" ht="30" x14ac:dyDescent="0.3">
      <c r="B55" s="67" t="s">
        <v>499</v>
      </c>
      <c r="C55" s="66">
        <v>5104</v>
      </c>
      <c r="D55" s="65" t="s">
        <v>520</v>
      </c>
      <c r="E55" s="66" t="s">
        <v>196</v>
      </c>
      <c r="F55" s="66"/>
      <c r="G55" s="66">
        <v>1.6E-2</v>
      </c>
      <c r="H55" s="64">
        <f t="shared" si="6"/>
        <v>0</v>
      </c>
    </row>
    <row r="56" spans="2:8" ht="116.4" customHeight="1" x14ac:dyDescent="0.3">
      <c r="B56" s="67" t="s">
        <v>260</v>
      </c>
      <c r="C56" s="66">
        <v>90844</v>
      </c>
      <c r="D56" s="65" t="s">
        <v>532</v>
      </c>
      <c r="E56" s="66" t="s">
        <v>42</v>
      </c>
      <c r="F56" s="22"/>
      <c r="G56" s="66">
        <v>1</v>
      </c>
      <c r="H56" s="64">
        <f t="shared" si="6"/>
        <v>0</v>
      </c>
    </row>
    <row r="57" spans="2:8" ht="30" x14ac:dyDescent="0.3">
      <c r="B57" s="67" t="s">
        <v>260</v>
      </c>
      <c r="C57" s="66">
        <v>102193</v>
      </c>
      <c r="D57" s="65" t="s">
        <v>522</v>
      </c>
      <c r="E57" s="66" t="s">
        <v>54</v>
      </c>
      <c r="F57" s="66"/>
      <c r="G57" s="66">
        <f>ROUND(0.9*2.1*2,2)</f>
        <v>3.78</v>
      </c>
      <c r="H57" s="64">
        <f t="shared" si="6"/>
        <v>0</v>
      </c>
    </row>
    <row r="58" spans="2:8" ht="30" x14ac:dyDescent="0.3">
      <c r="B58" s="67" t="s">
        <v>525</v>
      </c>
      <c r="C58" s="66" t="s">
        <v>523</v>
      </c>
      <c r="D58" s="65" t="s">
        <v>524</v>
      </c>
      <c r="E58" s="66" t="s">
        <v>528</v>
      </c>
      <c r="F58" s="66"/>
      <c r="G58" s="66">
        <v>2</v>
      </c>
      <c r="H58" s="64">
        <f t="shared" si="6"/>
        <v>0</v>
      </c>
    </row>
    <row r="59" spans="2:8" ht="37.799999999999997" customHeight="1" x14ac:dyDescent="0.3">
      <c r="B59" s="67" t="s">
        <v>260</v>
      </c>
      <c r="C59" s="66">
        <v>88261</v>
      </c>
      <c r="D59" s="65" t="s">
        <v>526</v>
      </c>
      <c r="E59" s="66" t="s">
        <v>254</v>
      </c>
      <c r="F59" s="66"/>
      <c r="G59" s="66">
        <v>1.71</v>
      </c>
      <c r="H59" s="64">
        <f t="shared" si="6"/>
        <v>0</v>
      </c>
    </row>
    <row r="60" spans="2:8" ht="38.4" customHeight="1" thickBot="1" x14ac:dyDescent="0.35">
      <c r="B60" s="67" t="s">
        <v>260</v>
      </c>
      <c r="C60" s="66">
        <v>88239</v>
      </c>
      <c r="D60" s="65" t="s">
        <v>527</v>
      </c>
      <c r="E60" s="66" t="s">
        <v>254</v>
      </c>
      <c r="F60" s="66"/>
      <c r="G60" s="66">
        <v>0.85</v>
      </c>
      <c r="H60" s="64">
        <f t="shared" si="6"/>
        <v>0</v>
      </c>
    </row>
    <row r="61" spans="2:8" ht="85.2" customHeight="1" x14ac:dyDescent="0.3">
      <c r="B61" s="116" t="s">
        <v>534</v>
      </c>
      <c r="C61" s="117"/>
      <c r="D61" s="118" t="s">
        <v>565</v>
      </c>
      <c r="E61" s="118"/>
      <c r="F61" s="118"/>
      <c r="G61" s="59" t="s">
        <v>42</v>
      </c>
      <c r="H61" s="60">
        <f>SUM(H63:H67)</f>
        <v>0</v>
      </c>
    </row>
    <row r="62" spans="2:8" s="55" customFormat="1" ht="30" x14ac:dyDescent="0.3">
      <c r="B62" s="61" t="s">
        <v>248</v>
      </c>
      <c r="C62" s="62" t="s">
        <v>249</v>
      </c>
      <c r="D62" s="62" t="s">
        <v>48</v>
      </c>
      <c r="E62" s="62" t="s">
        <v>42</v>
      </c>
      <c r="F62" s="62" t="s">
        <v>250</v>
      </c>
      <c r="G62" s="62" t="s">
        <v>251</v>
      </c>
      <c r="H62" s="63" t="s">
        <v>252</v>
      </c>
    </row>
    <row r="63" spans="2:8" ht="60" x14ac:dyDescent="0.3">
      <c r="B63" s="67" t="s">
        <v>499</v>
      </c>
      <c r="C63" s="66">
        <v>43777</v>
      </c>
      <c r="D63" s="65" t="s">
        <v>566</v>
      </c>
      <c r="E63" s="66" t="s">
        <v>42</v>
      </c>
      <c r="F63" s="66"/>
      <c r="G63" s="66">
        <v>1</v>
      </c>
      <c r="H63" s="64">
        <f t="shared" ref="H63:H67" si="7">ROUND(F63*G63,2)</f>
        <v>0</v>
      </c>
    </row>
    <row r="64" spans="2:8" ht="45" x14ac:dyDescent="0.3">
      <c r="B64" s="67" t="s">
        <v>499</v>
      </c>
      <c r="C64" s="66">
        <v>2432</v>
      </c>
      <c r="D64" s="65" t="s">
        <v>567</v>
      </c>
      <c r="E64" s="66" t="s">
        <v>42</v>
      </c>
      <c r="F64" s="66"/>
      <c r="G64" s="66">
        <v>2</v>
      </c>
      <c r="H64" s="64">
        <f t="shared" si="7"/>
        <v>0</v>
      </c>
    </row>
    <row r="65" spans="2:8" ht="30" x14ac:dyDescent="0.3">
      <c r="B65" s="67" t="s">
        <v>499</v>
      </c>
      <c r="C65" s="66">
        <v>39424</v>
      </c>
      <c r="D65" s="65" t="s">
        <v>568</v>
      </c>
      <c r="E65" s="66" t="s">
        <v>185</v>
      </c>
      <c r="F65" s="66"/>
      <c r="G65" s="66">
        <v>2</v>
      </c>
      <c r="H65" s="64">
        <f t="shared" si="7"/>
        <v>0</v>
      </c>
    </row>
    <row r="66" spans="2:8" ht="30" x14ac:dyDescent="0.3">
      <c r="B66" s="67" t="s">
        <v>260</v>
      </c>
      <c r="C66" s="66">
        <v>88261</v>
      </c>
      <c r="D66" s="65" t="s">
        <v>526</v>
      </c>
      <c r="E66" s="66" t="s">
        <v>254</v>
      </c>
      <c r="F66" s="66"/>
      <c r="G66" s="66">
        <v>1.9</v>
      </c>
      <c r="H66" s="64">
        <f t="shared" si="7"/>
        <v>0</v>
      </c>
    </row>
    <row r="67" spans="2:8" ht="30.6" thickBot="1" x14ac:dyDescent="0.35">
      <c r="B67" s="67" t="s">
        <v>260</v>
      </c>
      <c r="C67" s="66">
        <v>88239</v>
      </c>
      <c r="D67" s="65" t="s">
        <v>527</v>
      </c>
      <c r="E67" s="66" t="s">
        <v>254</v>
      </c>
      <c r="F67" s="66"/>
      <c r="G67" s="66">
        <v>1.9</v>
      </c>
      <c r="H67" s="64">
        <f t="shared" si="7"/>
        <v>0</v>
      </c>
    </row>
    <row r="68" spans="2:8" ht="78.599999999999994" customHeight="1" x14ac:dyDescent="0.3">
      <c r="B68" s="116" t="s">
        <v>563</v>
      </c>
      <c r="C68" s="117"/>
      <c r="D68" s="118" t="s">
        <v>564</v>
      </c>
      <c r="E68" s="118"/>
      <c r="F68" s="118"/>
      <c r="G68" s="59" t="s">
        <v>42</v>
      </c>
      <c r="H68" s="60">
        <f>SUM(H70:H74)</f>
        <v>0</v>
      </c>
    </row>
    <row r="69" spans="2:8" s="55" customFormat="1" ht="30" x14ac:dyDescent="0.3">
      <c r="B69" s="61" t="s">
        <v>248</v>
      </c>
      <c r="C69" s="62" t="s">
        <v>249</v>
      </c>
      <c r="D69" s="62" t="s">
        <v>48</v>
      </c>
      <c r="E69" s="62" t="s">
        <v>42</v>
      </c>
      <c r="F69" s="62" t="s">
        <v>250</v>
      </c>
      <c r="G69" s="62" t="s">
        <v>251</v>
      </c>
      <c r="H69" s="63" t="s">
        <v>252</v>
      </c>
    </row>
    <row r="70" spans="2:8" ht="85.2" customHeight="1" x14ac:dyDescent="0.3">
      <c r="B70" s="67" t="s">
        <v>499</v>
      </c>
      <c r="C70" s="66">
        <v>10556</v>
      </c>
      <c r="D70" s="65" t="s">
        <v>570</v>
      </c>
      <c r="E70" s="66" t="s">
        <v>42</v>
      </c>
      <c r="F70" s="66"/>
      <c r="G70" s="66">
        <v>1</v>
      </c>
      <c r="H70" s="64">
        <f t="shared" ref="H70:H74" si="8">ROUND(F70*G70,2)</f>
        <v>0</v>
      </c>
    </row>
    <row r="71" spans="2:8" ht="45" x14ac:dyDescent="0.3">
      <c r="B71" s="67" t="s">
        <v>499</v>
      </c>
      <c r="C71" s="66">
        <v>2432</v>
      </c>
      <c r="D71" s="65" t="s">
        <v>567</v>
      </c>
      <c r="E71" s="66" t="s">
        <v>42</v>
      </c>
      <c r="F71" s="66"/>
      <c r="G71" s="66">
        <v>2</v>
      </c>
      <c r="H71" s="64">
        <f t="shared" si="8"/>
        <v>0</v>
      </c>
    </row>
    <row r="72" spans="2:8" ht="30" x14ac:dyDescent="0.3">
      <c r="B72" s="67" t="s">
        <v>499</v>
      </c>
      <c r="C72" s="66">
        <v>39424</v>
      </c>
      <c r="D72" s="65" t="s">
        <v>568</v>
      </c>
      <c r="E72" s="66" t="s">
        <v>185</v>
      </c>
      <c r="F72" s="66"/>
      <c r="G72" s="66">
        <v>2</v>
      </c>
      <c r="H72" s="64">
        <f t="shared" si="8"/>
        <v>0</v>
      </c>
    </row>
    <row r="73" spans="2:8" ht="30" x14ac:dyDescent="0.3">
      <c r="B73" s="67" t="s">
        <v>260</v>
      </c>
      <c r="C73" s="66">
        <v>88261</v>
      </c>
      <c r="D73" s="65" t="s">
        <v>526</v>
      </c>
      <c r="E73" s="66" t="s">
        <v>254</v>
      </c>
      <c r="F73" s="66"/>
      <c r="G73" s="66">
        <v>1.9</v>
      </c>
      <c r="H73" s="64">
        <f t="shared" si="8"/>
        <v>0</v>
      </c>
    </row>
    <row r="74" spans="2:8" ht="30.6" thickBot="1" x14ac:dyDescent="0.35">
      <c r="B74" s="67" t="s">
        <v>260</v>
      </c>
      <c r="C74" s="66">
        <v>88239</v>
      </c>
      <c r="D74" s="65" t="s">
        <v>527</v>
      </c>
      <c r="E74" s="66" t="s">
        <v>254</v>
      </c>
      <c r="F74" s="66"/>
      <c r="G74" s="66">
        <v>1.9</v>
      </c>
      <c r="H74" s="64">
        <f t="shared" si="8"/>
        <v>0</v>
      </c>
    </row>
    <row r="75" spans="2:8" ht="78" customHeight="1" x14ac:dyDescent="0.3">
      <c r="B75" s="116" t="s">
        <v>569</v>
      </c>
      <c r="C75" s="117"/>
      <c r="D75" s="118" t="s">
        <v>615</v>
      </c>
      <c r="E75" s="118"/>
      <c r="F75" s="118"/>
      <c r="G75" s="59" t="s">
        <v>42</v>
      </c>
      <c r="H75" s="60">
        <f>ROUND(SUM(H77:H84),2)</f>
        <v>0</v>
      </c>
    </row>
    <row r="76" spans="2:8" s="55" customFormat="1" ht="30" x14ac:dyDescent="0.3">
      <c r="B76" s="61" t="s">
        <v>248</v>
      </c>
      <c r="C76" s="62" t="s">
        <v>249</v>
      </c>
      <c r="D76" s="62" t="s">
        <v>48</v>
      </c>
      <c r="E76" s="62" t="s">
        <v>42</v>
      </c>
      <c r="F76" s="62" t="s">
        <v>250</v>
      </c>
      <c r="G76" s="62" t="s">
        <v>251</v>
      </c>
      <c r="H76" s="63" t="s">
        <v>252</v>
      </c>
    </row>
    <row r="77" spans="2:8" ht="41.4" customHeight="1" x14ac:dyDescent="0.3">
      <c r="B77" s="74" t="s">
        <v>264</v>
      </c>
      <c r="C77" s="66" t="s">
        <v>515</v>
      </c>
      <c r="D77" s="65" t="s">
        <v>609</v>
      </c>
      <c r="E77" s="66" t="s">
        <v>196</v>
      </c>
      <c r="F77" s="66"/>
      <c r="G77" s="66">
        <f>ROUND((2.5*4+2.8*2)*6,2)</f>
        <v>93.6</v>
      </c>
      <c r="H77" s="75">
        <f t="shared" ref="H77:H84" si="9">ROUND(F77*G77,2)</f>
        <v>0</v>
      </c>
    </row>
    <row r="78" spans="2:8" ht="24.6" customHeight="1" x14ac:dyDescent="0.3">
      <c r="B78" s="74" t="s">
        <v>264</v>
      </c>
      <c r="C78" s="66" t="s">
        <v>515</v>
      </c>
      <c r="D78" s="65" t="s">
        <v>511</v>
      </c>
      <c r="E78" s="66" t="s">
        <v>196</v>
      </c>
      <c r="F78" s="66"/>
      <c r="G78" s="66">
        <f>ROUND((2.1*19)*0.85,2)</f>
        <v>33.92</v>
      </c>
      <c r="H78" s="75">
        <f t="shared" si="9"/>
        <v>0</v>
      </c>
    </row>
    <row r="79" spans="2:8" ht="39" customHeight="1" x14ac:dyDescent="0.3">
      <c r="B79" s="74" t="s">
        <v>264</v>
      </c>
      <c r="C79" s="66" t="s">
        <v>515</v>
      </c>
      <c r="D79" s="65" t="s">
        <v>608</v>
      </c>
      <c r="E79" s="66" t="s">
        <v>196</v>
      </c>
      <c r="F79" s="66"/>
      <c r="G79" s="66">
        <f>ROUND((0.4*4)*1.47,2)</f>
        <v>2.35</v>
      </c>
      <c r="H79" s="75">
        <f t="shared" si="9"/>
        <v>0</v>
      </c>
    </row>
    <row r="80" spans="2:8" ht="45" x14ac:dyDescent="0.3">
      <c r="B80" s="67" t="s">
        <v>499</v>
      </c>
      <c r="C80" s="66">
        <v>2432</v>
      </c>
      <c r="D80" s="65" t="s">
        <v>567</v>
      </c>
      <c r="E80" s="66" t="s">
        <v>42</v>
      </c>
      <c r="F80" s="66"/>
      <c r="G80" s="66">
        <v>4</v>
      </c>
      <c r="H80" s="64">
        <f t="shared" si="9"/>
        <v>0</v>
      </c>
    </row>
    <row r="81" spans="2:8" ht="30" x14ac:dyDescent="0.3">
      <c r="B81" s="67" t="s">
        <v>499</v>
      </c>
      <c r="C81" s="66">
        <v>4777</v>
      </c>
      <c r="D81" s="65" t="s">
        <v>610</v>
      </c>
      <c r="E81" s="66" t="s">
        <v>196</v>
      </c>
      <c r="F81" s="66"/>
      <c r="G81" s="66">
        <f>ROUND(2*2.8,2)</f>
        <v>5.6</v>
      </c>
      <c r="H81" s="64">
        <f t="shared" si="9"/>
        <v>0</v>
      </c>
    </row>
    <row r="82" spans="2:8" ht="59.4" customHeight="1" x14ac:dyDescent="0.3">
      <c r="B82" s="67" t="s">
        <v>499</v>
      </c>
      <c r="C82" s="66">
        <v>11484</v>
      </c>
      <c r="D82" s="65" t="s">
        <v>613</v>
      </c>
      <c r="E82" s="66" t="s">
        <v>243</v>
      </c>
      <c r="F82" s="66"/>
      <c r="G82" s="66">
        <v>1</v>
      </c>
      <c r="H82" s="64">
        <f t="shared" si="9"/>
        <v>0</v>
      </c>
    </row>
    <row r="83" spans="2:8" ht="30" x14ac:dyDescent="0.3">
      <c r="B83" s="67" t="s">
        <v>260</v>
      </c>
      <c r="C83" s="66">
        <v>88251</v>
      </c>
      <c r="D83" s="65" t="s">
        <v>612</v>
      </c>
      <c r="E83" s="66" t="s">
        <v>254</v>
      </c>
      <c r="F83" s="66"/>
      <c r="G83" s="66">
        <v>6</v>
      </c>
      <c r="H83" s="64">
        <f t="shared" si="9"/>
        <v>0</v>
      </c>
    </row>
    <row r="84" spans="2:8" ht="30.6" thickBot="1" x14ac:dyDescent="0.35">
      <c r="B84" s="67" t="s">
        <v>260</v>
      </c>
      <c r="C84" s="66">
        <v>88315</v>
      </c>
      <c r="D84" s="65" t="s">
        <v>611</v>
      </c>
      <c r="E84" s="66" t="s">
        <v>254</v>
      </c>
      <c r="F84" s="66"/>
      <c r="G84" s="66">
        <v>6</v>
      </c>
      <c r="H84" s="64">
        <f t="shared" si="9"/>
        <v>0</v>
      </c>
    </row>
    <row r="85" spans="2:8" ht="70.2" customHeight="1" x14ac:dyDescent="0.3">
      <c r="B85" s="116" t="s">
        <v>616</v>
      </c>
      <c r="C85" s="117"/>
      <c r="D85" s="118" t="s">
        <v>617</v>
      </c>
      <c r="E85" s="118"/>
      <c r="F85" s="118"/>
      <c r="G85" s="59" t="s">
        <v>54</v>
      </c>
      <c r="H85" s="60">
        <f>SUM(H87:H91)</f>
        <v>0</v>
      </c>
    </row>
    <row r="86" spans="2:8" s="55" customFormat="1" ht="30" x14ac:dyDescent="0.3">
      <c r="B86" s="61" t="s">
        <v>248</v>
      </c>
      <c r="C86" s="62" t="s">
        <v>249</v>
      </c>
      <c r="D86" s="62" t="s">
        <v>48</v>
      </c>
      <c r="E86" s="62" t="s">
        <v>42</v>
      </c>
      <c r="F86" s="62" t="s">
        <v>250</v>
      </c>
      <c r="G86" s="62" t="s">
        <v>251</v>
      </c>
      <c r="H86" s="63" t="s">
        <v>252</v>
      </c>
    </row>
    <row r="87" spans="2:8" ht="30" x14ac:dyDescent="0.3">
      <c r="B87" s="67" t="s">
        <v>499</v>
      </c>
      <c r="C87" s="66">
        <v>38195</v>
      </c>
      <c r="D87" s="65" t="s">
        <v>618</v>
      </c>
      <c r="E87" s="66" t="s">
        <v>54</v>
      </c>
      <c r="F87" s="66"/>
      <c r="G87" s="66">
        <v>1.06</v>
      </c>
      <c r="H87" s="64">
        <f t="shared" ref="H87:H91" si="10">ROUND(F87*G87,2)</f>
        <v>0</v>
      </c>
    </row>
    <row r="88" spans="2:8" ht="30" x14ac:dyDescent="0.3">
      <c r="B88" s="67" t="s">
        <v>499</v>
      </c>
      <c r="C88" s="66">
        <v>37595</v>
      </c>
      <c r="D88" s="65" t="s">
        <v>622</v>
      </c>
      <c r="E88" s="66" t="s">
        <v>196</v>
      </c>
      <c r="F88" s="66"/>
      <c r="G88" s="66">
        <v>0.86</v>
      </c>
      <c r="H88" s="64">
        <f t="shared" si="10"/>
        <v>0</v>
      </c>
    </row>
    <row r="89" spans="2:8" ht="30" x14ac:dyDescent="0.3">
      <c r="B89" s="67" t="s">
        <v>499</v>
      </c>
      <c r="C89" s="66">
        <v>34357</v>
      </c>
      <c r="D89" s="65" t="s">
        <v>619</v>
      </c>
      <c r="E89" s="66" t="s">
        <v>196</v>
      </c>
      <c r="F89" s="66"/>
      <c r="G89" s="66">
        <v>0.1</v>
      </c>
      <c r="H89" s="64">
        <f t="shared" si="10"/>
        <v>0</v>
      </c>
    </row>
    <row r="90" spans="2:8" ht="30" x14ac:dyDescent="0.3">
      <c r="B90" s="67" t="s">
        <v>260</v>
      </c>
      <c r="C90" s="66">
        <v>88256</v>
      </c>
      <c r="D90" s="65" t="s">
        <v>620</v>
      </c>
      <c r="E90" s="66" t="s">
        <v>254</v>
      </c>
      <c r="F90" s="66"/>
      <c r="G90" s="66">
        <v>0.91</v>
      </c>
      <c r="H90" s="64">
        <f t="shared" si="10"/>
        <v>0</v>
      </c>
    </row>
    <row r="91" spans="2:8" ht="30.6" thickBot="1" x14ac:dyDescent="0.35">
      <c r="B91" s="67" t="s">
        <v>260</v>
      </c>
      <c r="C91" s="66">
        <v>88316</v>
      </c>
      <c r="D91" s="65" t="s">
        <v>621</v>
      </c>
      <c r="E91" s="66" t="s">
        <v>254</v>
      </c>
      <c r="F91" s="66"/>
      <c r="G91" s="66">
        <v>0.46</v>
      </c>
      <c r="H91" s="64">
        <f t="shared" si="10"/>
        <v>0</v>
      </c>
    </row>
    <row r="92" spans="2:8" ht="38.4" customHeight="1" x14ac:dyDescent="0.3">
      <c r="B92" s="116" t="s">
        <v>644</v>
      </c>
      <c r="C92" s="117"/>
      <c r="D92" s="118" t="s">
        <v>645</v>
      </c>
      <c r="E92" s="118"/>
      <c r="F92" s="118"/>
      <c r="G92" s="59" t="s">
        <v>54</v>
      </c>
      <c r="H92" s="60">
        <f>SUM(H94:H99)</f>
        <v>0</v>
      </c>
    </row>
    <row r="93" spans="2:8" s="55" customFormat="1" ht="30" x14ac:dyDescent="0.3">
      <c r="B93" s="61" t="s">
        <v>248</v>
      </c>
      <c r="C93" s="62" t="s">
        <v>249</v>
      </c>
      <c r="D93" s="62" t="s">
        <v>48</v>
      </c>
      <c r="E93" s="62" t="s">
        <v>42</v>
      </c>
      <c r="F93" s="62" t="s">
        <v>250</v>
      </c>
      <c r="G93" s="62" t="s">
        <v>251</v>
      </c>
      <c r="H93" s="63" t="s">
        <v>252</v>
      </c>
    </row>
    <row r="94" spans="2:8" ht="39" customHeight="1" x14ac:dyDescent="0.3">
      <c r="B94" s="74" t="s">
        <v>264</v>
      </c>
      <c r="C94" s="66" t="s">
        <v>515</v>
      </c>
      <c r="D94" s="65" t="s">
        <v>608</v>
      </c>
      <c r="E94" s="66" t="s">
        <v>196</v>
      </c>
      <c r="F94" s="66"/>
      <c r="G94" s="66">
        <f>ROUND((1*7)*1.47,2)</f>
        <v>10.29</v>
      </c>
      <c r="H94" s="75">
        <f t="shared" ref="H94:H99" si="11">ROUND(F94*G94,2)</f>
        <v>0</v>
      </c>
    </row>
    <row r="95" spans="2:8" ht="30" x14ac:dyDescent="0.3">
      <c r="B95" s="67" t="s">
        <v>499</v>
      </c>
      <c r="C95" s="66">
        <v>370</v>
      </c>
      <c r="D95" s="65" t="s">
        <v>507</v>
      </c>
      <c r="E95" s="66" t="s">
        <v>60</v>
      </c>
      <c r="F95" s="66"/>
      <c r="G95" s="66">
        <v>1E-3</v>
      </c>
      <c r="H95" s="64">
        <f t="shared" si="11"/>
        <v>0</v>
      </c>
    </row>
    <row r="96" spans="2:8" ht="30" x14ac:dyDescent="0.3">
      <c r="B96" s="67" t="s">
        <v>499</v>
      </c>
      <c r="C96" s="66">
        <v>1379</v>
      </c>
      <c r="D96" s="65" t="s">
        <v>508</v>
      </c>
      <c r="E96" s="66" t="s">
        <v>196</v>
      </c>
      <c r="F96" s="66"/>
      <c r="G96" s="66">
        <v>2.84</v>
      </c>
      <c r="H96" s="64">
        <f t="shared" si="11"/>
        <v>0</v>
      </c>
    </row>
    <row r="97" spans="2:8" ht="30" x14ac:dyDescent="0.3">
      <c r="B97" s="67" t="s">
        <v>260</v>
      </c>
      <c r="C97" s="66">
        <v>4750</v>
      </c>
      <c r="D97" s="65" t="s">
        <v>509</v>
      </c>
      <c r="E97" s="66" t="s">
        <v>254</v>
      </c>
      <c r="F97" s="66"/>
      <c r="G97" s="66">
        <v>0.3</v>
      </c>
      <c r="H97" s="64">
        <f t="shared" si="11"/>
        <v>0</v>
      </c>
    </row>
    <row r="98" spans="2:8" ht="30" x14ac:dyDescent="0.3">
      <c r="B98" s="67" t="s">
        <v>260</v>
      </c>
      <c r="C98" s="66">
        <v>6127</v>
      </c>
      <c r="D98" s="65" t="s">
        <v>510</v>
      </c>
      <c r="E98" s="66" t="s">
        <v>254</v>
      </c>
      <c r="F98" s="66"/>
      <c r="G98" s="66">
        <v>0.8</v>
      </c>
      <c r="H98" s="64">
        <f t="shared" si="11"/>
        <v>0</v>
      </c>
    </row>
    <row r="99" spans="2:8" ht="45.6" customHeight="1" thickBot="1" x14ac:dyDescent="0.35">
      <c r="B99" s="67" t="s">
        <v>260</v>
      </c>
      <c r="C99" s="66">
        <v>88315</v>
      </c>
      <c r="D99" s="65" t="s">
        <v>611</v>
      </c>
      <c r="E99" s="66" t="s">
        <v>254</v>
      </c>
      <c r="F99" s="66"/>
      <c r="G99" s="66">
        <v>0.5</v>
      </c>
      <c r="H99" s="64">
        <f t="shared" si="11"/>
        <v>0</v>
      </c>
    </row>
    <row r="100" spans="2:8" ht="38.4" customHeight="1" x14ac:dyDescent="0.3">
      <c r="B100" s="116" t="s">
        <v>709</v>
      </c>
      <c r="C100" s="117"/>
      <c r="D100" s="118" t="s">
        <v>711</v>
      </c>
      <c r="E100" s="118"/>
      <c r="F100" s="118"/>
      <c r="G100" s="59" t="s">
        <v>42</v>
      </c>
      <c r="H100" s="60">
        <f>SUM(H102:H106)</f>
        <v>0</v>
      </c>
    </row>
    <row r="101" spans="2:8" s="55" customFormat="1" ht="30" x14ac:dyDescent="0.3">
      <c r="B101" s="61" t="s">
        <v>248</v>
      </c>
      <c r="C101" s="62" t="s">
        <v>249</v>
      </c>
      <c r="D101" s="62" t="s">
        <v>48</v>
      </c>
      <c r="E101" s="62" t="s">
        <v>42</v>
      </c>
      <c r="F101" s="62" t="s">
        <v>250</v>
      </c>
      <c r="G101" s="62" t="s">
        <v>251</v>
      </c>
      <c r="H101" s="63" t="s">
        <v>252</v>
      </c>
    </row>
    <row r="102" spans="2:8" ht="39" customHeight="1" x14ac:dyDescent="0.3">
      <c r="B102" s="67" t="s">
        <v>525</v>
      </c>
      <c r="C102" s="24" t="s">
        <v>578</v>
      </c>
      <c r="D102" s="31" t="s">
        <v>581</v>
      </c>
      <c r="E102" s="24" t="s">
        <v>54</v>
      </c>
      <c r="F102" s="66"/>
      <c r="G102" s="66">
        <v>3.65</v>
      </c>
      <c r="H102" s="75">
        <f t="shared" ref="H102:H106" si="12">ROUND(F102*G102,2)</f>
        <v>0</v>
      </c>
    </row>
    <row r="103" spans="2:8" ht="90" x14ac:dyDescent="0.3">
      <c r="B103" s="67" t="s">
        <v>525</v>
      </c>
      <c r="C103" s="27" t="s">
        <v>579</v>
      </c>
      <c r="D103" s="28" t="s">
        <v>582</v>
      </c>
      <c r="E103" s="24" t="s">
        <v>54</v>
      </c>
      <c r="F103" s="66"/>
      <c r="G103" s="66">
        <f>G104*2</f>
        <v>11.22</v>
      </c>
      <c r="H103" s="75">
        <f t="shared" si="12"/>
        <v>0</v>
      </c>
    </row>
    <row r="104" spans="2:8" ht="75" x14ac:dyDescent="0.3">
      <c r="B104" s="67" t="s">
        <v>525</v>
      </c>
      <c r="C104" s="39" t="s">
        <v>204</v>
      </c>
      <c r="D104" s="40" t="s">
        <v>205</v>
      </c>
      <c r="E104" s="39" t="s">
        <v>54</v>
      </c>
      <c r="F104" s="41"/>
      <c r="G104" s="66">
        <v>5.61</v>
      </c>
      <c r="H104" s="75">
        <f t="shared" si="12"/>
        <v>0</v>
      </c>
    </row>
    <row r="105" spans="2:8" ht="45" x14ac:dyDescent="0.3">
      <c r="B105" s="67" t="s">
        <v>525</v>
      </c>
      <c r="C105" s="27" t="s">
        <v>161</v>
      </c>
      <c r="D105" s="28" t="s">
        <v>231</v>
      </c>
      <c r="E105" s="24" t="s">
        <v>54</v>
      </c>
      <c r="F105" s="21"/>
      <c r="G105" s="66">
        <f>G104*2</f>
        <v>11.22</v>
      </c>
      <c r="H105" s="75">
        <f t="shared" si="12"/>
        <v>0</v>
      </c>
    </row>
    <row r="106" spans="2:8" ht="45" x14ac:dyDescent="0.3">
      <c r="B106" s="67" t="s">
        <v>525</v>
      </c>
      <c r="C106" s="24" t="s">
        <v>163</v>
      </c>
      <c r="D106" s="31" t="s">
        <v>233</v>
      </c>
      <c r="E106" s="24" t="s">
        <v>54</v>
      </c>
      <c r="F106" s="21"/>
      <c r="G106" s="66">
        <f>G105</f>
        <v>11.22</v>
      </c>
      <c r="H106" s="75">
        <f t="shared" si="12"/>
        <v>0</v>
      </c>
    </row>
    <row r="107" spans="2:8" ht="109.2" customHeight="1" thickBot="1" x14ac:dyDescent="0.35">
      <c r="B107" s="113" t="s">
        <v>791</v>
      </c>
      <c r="C107" s="114"/>
      <c r="D107" s="114"/>
      <c r="E107" s="114"/>
      <c r="F107" s="114"/>
      <c r="G107" s="114"/>
      <c r="H107" s="115"/>
    </row>
  </sheetData>
  <mergeCells count="31">
    <mergeCell ref="B100:C100"/>
    <mergeCell ref="D100:F100"/>
    <mergeCell ref="D52:F52"/>
    <mergeCell ref="B4:H4"/>
    <mergeCell ref="B5:H5"/>
    <mergeCell ref="B6:H6"/>
    <mergeCell ref="B7:H7"/>
    <mergeCell ref="B8:C8"/>
    <mergeCell ref="D8:F8"/>
    <mergeCell ref="B92:C92"/>
    <mergeCell ref="D92:F92"/>
    <mergeCell ref="B85:C85"/>
    <mergeCell ref="D85:F85"/>
    <mergeCell ref="B75:C75"/>
    <mergeCell ref="D75:F75"/>
    <mergeCell ref="B107:H107"/>
    <mergeCell ref="B13:C13"/>
    <mergeCell ref="D13:F13"/>
    <mergeCell ref="B18:C18"/>
    <mergeCell ref="D18:F18"/>
    <mergeCell ref="B45:C45"/>
    <mergeCell ref="D45:F45"/>
    <mergeCell ref="B36:C36"/>
    <mergeCell ref="D36:F36"/>
    <mergeCell ref="B27:C27"/>
    <mergeCell ref="D27:F27"/>
    <mergeCell ref="B68:C68"/>
    <mergeCell ref="D68:F68"/>
    <mergeCell ref="B61:C61"/>
    <mergeCell ref="D61:F61"/>
    <mergeCell ref="B52:C52"/>
  </mergeCells>
  <pageMargins left="0.23622047244094491" right="0.23622047244094491" top="0.74803149606299213" bottom="0.74803149606299213"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4713-5B85-4C2A-B806-80F135ABE6FB}">
  <sheetPr>
    <pageSetUpPr fitToPage="1"/>
  </sheetPr>
  <dimension ref="A4:AD303"/>
  <sheetViews>
    <sheetView tabSelected="1" view="pageBreakPreview" zoomScale="60" zoomScaleNormal="55" workbookViewId="0">
      <selection activeCell="I8" sqref="I8:J8"/>
    </sheetView>
  </sheetViews>
  <sheetFormatPr defaultRowHeight="14.4" x14ac:dyDescent="0.3"/>
  <cols>
    <col min="2" max="2" width="8.5546875" customWidth="1"/>
    <col min="3" max="3" width="12.5546875" customWidth="1"/>
    <col min="4" max="4" width="21.77734375" customWidth="1"/>
    <col min="5" max="5" width="93.44140625" customWidth="1"/>
    <col min="6" max="6" width="10" customWidth="1"/>
    <col min="7" max="7" width="11.6640625" customWidth="1"/>
    <col min="8" max="8" width="11.5546875" customWidth="1"/>
    <col min="9" max="9" width="19.77734375" customWidth="1"/>
    <col min="10" max="10" width="16.88671875" customWidth="1"/>
    <col min="11" max="30" width="0" hidden="1" customWidth="1"/>
  </cols>
  <sheetData>
    <row r="4" spans="2:30" ht="22.8" customHeight="1" x14ac:dyDescent="0.3">
      <c r="B4" s="143" t="s">
        <v>33</v>
      </c>
      <c r="C4" s="144"/>
      <c r="D4" s="144"/>
      <c r="E4" s="144"/>
      <c r="F4" s="144"/>
      <c r="G4" s="144"/>
      <c r="H4" s="144"/>
      <c r="I4" s="144"/>
      <c r="J4" s="145"/>
      <c r="K4" s="2"/>
      <c r="L4" s="3"/>
      <c r="M4" s="3"/>
      <c r="N4" s="3"/>
      <c r="O4" s="3"/>
      <c r="P4" s="3"/>
      <c r="Q4" s="3"/>
      <c r="R4" s="3"/>
      <c r="S4" s="3"/>
      <c r="T4" s="3"/>
      <c r="U4" s="3"/>
      <c r="V4" s="3"/>
      <c r="W4" s="3"/>
      <c r="X4" s="3"/>
      <c r="Y4" s="3"/>
      <c r="Z4" s="3"/>
      <c r="AA4" s="3"/>
      <c r="AB4" s="3"/>
      <c r="AC4" s="3"/>
      <c r="AD4" s="3"/>
    </row>
    <row r="5" spans="2:30" ht="25.2" customHeight="1" x14ac:dyDescent="0.3">
      <c r="B5" s="146" t="s">
        <v>34</v>
      </c>
      <c r="C5" s="147"/>
      <c r="D5" s="147"/>
      <c r="E5" s="147"/>
      <c r="F5" s="147"/>
      <c r="G5" s="147"/>
      <c r="H5" s="147"/>
      <c r="I5" s="148"/>
      <c r="J5" s="149"/>
      <c r="K5" s="150"/>
      <c r="L5" s="151"/>
      <c r="M5" s="151"/>
      <c r="N5" s="151"/>
      <c r="O5" s="151"/>
      <c r="P5" s="151"/>
      <c r="Q5" s="151"/>
      <c r="R5" s="151"/>
      <c r="S5" s="151"/>
      <c r="T5" s="151"/>
      <c r="U5" s="151"/>
      <c r="V5" s="151"/>
      <c r="W5" s="151"/>
      <c r="X5" s="151"/>
      <c r="Y5" s="151"/>
      <c r="Z5" s="151"/>
      <c r="AA5" s="151"/>
      <c r="AB5" s="151"/>
      <c r="AC5" s="151"/>
      <c r="AD5" s="151"/>
    </row>
    <row r="6" spans="2:30" ht="24.6" customHeight="1" x14ac:dyDescent="0.3">
      <c r="B6" s="131" t="s">
        <v>76</v>
      </c>
      <c r="C6" s="132"/>
      <c r="D6" s="132"/>
      <c r="E6" s="133"/>
      <c r="F6" s="134" t="s">
        <v>35</v>
      </c>
      <c r="G6" s="135"/>
      <c r="H6" s="135"/>
      <c r="I6" s="136" t="s">
        <v>36</v>
      </c>
      <c r="J6" s="138">
        <v>0</v>
      </c>
      <c r="K6" s="4"/>
      <c r="L6" s="5"/>
      <c r="M6" s="5"/>
      <c r="N6" s="5"/>
      <c r="O6" s="5"/>
      <c r="P6" s="5"/>
      <c r="Q6" s="5"/>
      <c r="R6" s="5"/>
      <c r="S6" s="5"/>
      <c r="T6" s="5"/>
      <c r="U6" s="5"/>
      <c r="V6" s="5"/>
      <c r="W6" s="5"/>
      <c r="X6" s="5"/>
      <c r="Y6" s="5"/>
      <c r="Z6" s="5"/>
      <c r="AA6" s="5"/>
      <c r="AB6" s="5"/>
      <c r="AC6" s="5"/>
      <c r="AD6" s="5"/>
    </row>
    <row r="7" spans="2:30" ht="36" customHeight="1" x14ac:dyDescent="0.3">
      <c r="B7" s="140" t="s">
        <v>77</v>
      </c>
      <c r="C7" s="141"/>
      <c r="D7" s="142"/>
      <c r="E7" s="142"/>
      <c r="F7" s="154"/>
      <c r="G7" s="155"/>
      <c r="H7" s="68"/>
      <c r="I7" s="137"/>
      <c r="J7" s="139"/>
      <c r="K7" s="6"/>
      <c r="L7" s="7"/>
      <c r="M7" s="7"/>
      <c r="N7" s="7"/>
      <c r="O7" s="7"/>
      <c r="P7" s="7"/>
      <c r="Q7" s="7"/>
      <c r="R7" s="7"/>
      <c r="S7" s="7"/>
      <c r="T7" s="7"/>
      <c r="U7" s="7"/>
      <c r="V7" s="7"/>
      <c r="W7" s="7"/>
      <c r="X7" s="7"/>
      <c r="Y7" s="7"/>
      <c r="Z7" s="7"/>
      <c r="AA7" s="7"/>
      <c r="AB7" s="7"/>
      <c r="AC7" s="7"/>
      <c r="AD7" s="7"/>
    </row>
    <row r="8" spans="2:30" ht="31.2" customHeight="1" x14ac:dyDescent="0.3">
      <c r="B8" s="156" t="s">
        <v>78</v>
      </c>
      <c r="C8" s="157"/>
      <c r="D8" s="157"/>
      <c r="E8" s="158"/>
      <c r="F8" s="154"/>
      <c r="G8" s="155"/>
      <c r="H8" s="68"/>
      <c r="I8" s="178" t="s">
        <v>79</v>
      </c>
      <c r="J8" s="179"/>
      <c r="K8" s="6"/>
      <c r="L8" s="7"/>
      <c r="M8" s="7"/>
      <c r="N8" s="7"/>
      <c r="O8" s="7"/>
      <c r="P8" s="7"/>
      <c r="Q8" s="7"/>
      <c r="R8" s="7"/>
      <c r="S8" s="7"/>
      <c r="T8" s="7"/>
      <c r="U8" s="7"/>
      <c r="V8" s="7"/>
      <c r="W8" s="7"/>
      <c r="X8" s="7"/>
      <c r="Y8" s="7"/>
      <c r="Z8" s="7"/>
      <c r="AA8" s="7"/>
      <c r="AB8" s="7"/>
      <c r="AC8" s="7"/>
      <c r="AD8" s="7"/>
    </row>
    <row r="9" spans="2:30" ht="29.4" customHeight="1" x14ac:dyDescent="0.3">
      <c r="B9" s="159"/>
      <c r="C9" s="160"/>
      <c r="D9" s="160"/>
      <c r="E9" s="161"/>
      <c r="F9" s="162"/>
      <c r="G9" s="163"/>
      <c r="H9" s="68"/>
      <c r="I9" s="180" t="s">
        <v>729</v>
      </c>
      <c r="J9" s="181"/>
      <c r="K9" s="8"/>
      <c r="L9" s="9"/>
      <c r="M9" s="9"/>
      <c r="N9" s="9"/>
      <c r="O9" s="9"/>
      <c r="P9" s="9"/>
      <c r="Q9" s="9"/>
      <c r="R9" s="9"/>
      <c r="S9" s="9"/>
      <c r="T9" s="9"/>
      <c r="U9" s="9"/>
      <c r="V9" s="9"/>
      <c r="W9" s="9"/>
      <c r="X9" s="9"/>
      <c r="Y9" s="9"/>
      <c r="Z9" s="9"/>
      <c r="AA9" s="9"/>
      <c r="AB9" s="9"/>
      <c r="AC9" s="9"/>
      <c r="AD9" s="9"/>
    </row>
    <row r="10" spans="2:30" ht="21" customHeight="1" x14ac:dyDescent="0.3">
      <c r="B10" s="182" t="s">
        <v>37</v>
      </c>
      <c r="C10" s="183"/>
      <c r="D10" s="183"/>
      <c r="E10" s="183"/>
      <c r="F10" s="183"/>
      <c r="G10" s="183"/>
      <c r="H10" s="183"/>
      <c r="I10" s="183"/>
      <c r="J10" s="184"/>
      <c r="K10" s="10"/>
      <c r="L10" s="11"/>
      <c r="M10" s="11"/>
      <c r="N10" s="11"/>
      <c r="O10" s="11"/>
      <c r="P10" s="11"/>
      <c r="Q10" s="11"/>
      <c r="R10" s="11"/>
      <c r="S10" s="11"/>
      <c r="T10" s="11"/>
      <c r="U10" s="11"/>
      <c r="V10" s="11"/>
      <c r="W10" s="11"/>
      <c r="X10" s="152" t="s">
        <v>38</v>
      </c>
      <c r="Y10" s="152"/>
      <c r="Z10" s="152"/>
      <c r="AA10" s="152"/>
      <c r="AB10" s="152"/>
      <c r="AC10" s="153" t="s">
        <v>39</v>
      </c>
      <c r="AD10" s="153"/>
    </row>
    <row r="11" spans="2:30" ht="34.799999999999997" customHeight="1" x14ac:dyDescent="0.3">
      <c r="B11" s="186" t="s">
        <v>40</v>
      </c>
      <c r="C11" s="187"/>
      <c r="D11" s="164" t="s">
        <v>112</v>
      </c>
      <c r="E11" s="164"/>
      <c r="F11" s="164"/>
      <c r="G11" s="164"/>
      <c r="H11" s="164"/>
      <c r="I11" s="164"/>
      <c r="J11" s="164"/>
      <c r="K11" s="3"/>
      <c r="L11" s="3"/>
      <c r="M11" s="3"/>
      <c r="N11" s="3"/>
      <c r="O11" s="3"/>
      <c r="P11" s="3"/>
      <c r="Q11" s="3"/>
      <c r="R11" s="3"/>
      <c r="S11" s="3"/>
      <c r="T11" s="3"/>
      <c r="U11" s="3"/>
      <c r="V11" s="3"/>
      <c r="W11" s="3"/>
      <c r="X11" s="3"/>
      <c r="Y11" s="3"/>
      <c r="Z11" s="3"/>
      <c r="AA11" s="3"/>
      <c r="AB11" s="3"/>
      <c r="AC11" s="3"/>
      <c r="AD11" s="3"/>
    </row>
    <row r="12" spans="2:30" ht="33.6" customHeight="1" x14ac:dyDescent="0.3">
      <c r="B12" s="165" t="s">
        <v>41</v>
      </c>
      <c r="C12" s="166"/>
      <c r="D12" s="166"/>
      <c r="E12" s="167"/>
      <c r="F12" s="168" t="s">
        <v>42</v>
      </c>
      <c r="G12" s="168" t="s">
        <v>43</v>
      </c>
      <c r="H12" s="170" t="s">
        <v>44</v>
      </c>
      <c r="I12" s="171"/>
      <c r="J12" s="172"/>
      <c r="K12" s="12"/>
      <c r="L12" s="3"/>
      <c r="M12" s="3"/>
      <c r="N12" s="3"/>
      <c r="O12" s="3"/>
      <c r="P12" s="3"/>
      <c r="Q12" s="3"/>
      <c r="R12" s="3"/>
      <c r="S12" s="3"/>
      <c r="T12" s="3"/>
      <c r="U12" s="3"/>
      <c r="V12" s="3"/>
      <c r="W12" s="3"/>
      <c r="X12" s="3"/>
      <c r="Y12" s="3"/>
      <c r="Z12" s="3"/>
      <c r="AA12" s="3"/>
      <c r="AB12" s="3"/>
      <c r="AC12" s="3"/>
      <c r="AD12" s="3"/>
    </row>
    <row r="13" spans="2:30" ht="15.6" x14ac:dyDescent="0.3">
      <c r="B13" s="13" t="s">
        <v>45</v>
      </c>
      <c r="C13" s="13" t="s">
        <v>46</v>
      </c>
      <c r="D13" s="13" t="s">
        <v>47</v>
      </c>
      <c r="E13" s="14" t="s">
        <v>48</v>
      </c>
      <c r="F13" s="169"/>
      <c r="G13" s="169"/>
      <c r="H13" s="15" t="s">
        <v>49</v>
      </c>
      <c r="I13" s="15" t="s">
        <v>50</v>
      </c>
      <c r="J13" s="15" t="s">
        <v>51</v>
      </c>
      <c r="K13" s="12"/>
      <c r="L13" s="3"/>
      <c r="M13" s="3"/>
      <c r="N13" s="3"/>
      <c r="O13" s="3"/>
      <c r="P13" s="3"/>
      <c r="Q13" s="3"/>
      <c r="R13" s="3"/>
      <c r="S13" s="3"/>
      <c r="T13" s="3"/>
      <c r="U13" s="3"/>
      <c r="V13" s="3"/>
      <c r="W13" s="3"/>
      <c r="X13" s="3"/>
      <c r="Y13" s="3"/>
      <c r="Z13" s="3"/>
      <c r="AA13" s="3"/>
      <c r="AB13" s="3"/>
      <c r="AC13" s="3"/>
      <c r="AD13" s="3"/>
    </row>
    <row r="14" spans="2:30" ht="24.6" customHeight="1" x14ac:dyDescent="0.3">
      <c r="B14" s="16" t="s">
        <v>15</v>
      </c>
      <c r="C14" s="17"/>
      <c r="D14" s="110" t="s">
        <v>14</v>
      </c>
      <c r="E14" s="111"/>
      <c r="F14" s="111"/>
      <c r="G14" s="111"/>
      <c r="H14" s="111"/>
      <c r="I14" s="185"/>
      <c r="J14" s="18">
        <f>SUM(J15:J16)</f>
        <v>0</v>
      </c>
      <c r="K14" s="19"/>
      <c r="L14" s="1"/>
      <c r="M14" s="1"/>
      <c r="N14" s="1"/>
      <c r="O14" s="1"/>
      <c r="P14" s="1"/>
      <c r="Q14" s="1"/>
      <c r="R14" s="1"/>
      <c r="S14" s="1"/>
      <c r="T14" s="1"/>
      <c r="U14" s="1"/>
      <c r="V14" s="1"/>
      <c r="W14" s="1"/>
      <c r="X14" s="1"/>
      <c r="Y14" s="1"/>
      <c r="Z14" s="1"/>
      <c r="AA14" s="1"/>
      <c r="AB14" s="1"/>
      <c r="AC14" s="1"/>
      <c r="AD14" s="1"/>
    </row>
    <row r="15" spans="2:30" ht="75.599999999999994" customHeight="1" x14ac:dyDescent="0.3">
      <c r="B15" s="20" t="s">
        <v>52</v>
      </c>
      <c r="C15" s="44" t="s">
        <v>53</v>
      </c>
      <c r="D15" s="44" t="s">
        <v>113</v>
      </c>
      <c r="E15" s="31" t="s">
        <v>114</v>
      </c>
      <c r="F15" s="24" t="s">
        <v>42</v>
      </c>
      <c r="G15" s="21">
        <v>1</v>
      </c>
      <c r="H15" s="45"/>
      <c r="I15" s="22">
        <f>ROUND(H15*(1+$J$6),2)</f>
        <v>0</v>
      </c>
      <c r="J15" s="22">
        <f>G15*I15</f>
        <v>0</v>
      </c>
      <c r="K15" s="19"/>
      <c r="L15" s="1"/>
      <c r="M15" s="1"/>
      <c r="N15" s="1"/>
      <c r="O15" s="1"/>
      <c r="P15" s="1"/>
      <c r="Q15" s="1"/>
      <c r="R15" s="1"/>
      <c r="S15" s="1"/>
      <c r="T15" s="1"/>
      <c r="U15" s="1"/>
      <c r="V15" s="1"/>
      <c r="W15" s="1"/>
      <c r="X15" s="1"/>
      <c r="Y15" s="1"/>
      <c r="Z15" s="1"/>
      <c r="AA15" s="1"/>
      <c r="AB15" s="1"/>
      <c r="AC15" s="1"/>
      <c r="AD15" s="1"/>
    </row>
    <row r="16" spans="2:30" s="54" customFormat="1" ht="75.599999999999994" customHeight="1" x14ac:dyDescent="0.3">
      <c r="B16" s="20" t="s">
        <v>166</v>
      </c>
      <c r="C16" s="44" t="s">
        <v>53</v>
      </c>
      <c r="D16" s="44" t="s">
        <v>167</v>
      </c>
      <c r="E16" s="31" t="s">
        <v>168</v>
      </c>
      <c r="F16" s="24" t="s">
        <v>42</v>
      </c>
      <c r="G16" s="21">
        <v>10</v>
      </c>
      <c r="H16" s="21"/>
      <c r="I16" s="22">
        <f t="shared" ref="I16" si="0">ROUND(H16*(1+$J$6),2)</f>
        <v>0</v>
      </c>
      <c r="J16" s="22">
        <f t="shared" ref="J16" si="1">G16*I16</f>
        <v>0</v>
      </c>
      <c r="K16" s="19"/>
      <c r="L16" s="1"/>
      <c r="M16" s="1"/>
      <c r="N16" s="1"/>
      <c r="O16" s="1"/>
      <c r="P16" s="1"/>
      <c r="Q16" s="1"/>
      <c r="R16" s="1"/>
      <c r="S16" s="1"/>
      <c r="T16" s="1"/>
      <c r="U16" s="1"/>
      <c r="V16" s="1"/>
      <c r="W16" s="1"/>
      <c r="X16" s="1"/>
      <c r="Y16" s="1"/>
      <c r="Z16" s="1"/>
      <c r="AA16" s="1"/>
      <c r="AB16" s="1"/>
      <c r="AC16" s="1"/>
      <c r="AD16" s="1"/>
    </row>
    <row r="17" spans="1:30" ht="28.8" customHeight="1" x14ac:dyDescent="0.3">
      <c r="A17" s="54"/>
      <c r="B17" s="16" t="s">
        <v>16</v>
      </c>
      <c r="C17" s="17"/>
      <c r="D17" s="110" t="s">
        <v>0</v>
      </c>
      <c r="E17" s="111"/>
      <c r="F17" s="111"/>
      <c r="G17" s="111"/>
      <c r="H17" s="111"/>
      <c r="I17" s="185"/>
      <c r="J17" s="18">
        <f>SUM(J18:J33)</f>
        <v>0</v>
      </c>
      <c r="K17" s="19"/>
      <c r="L17" s="1"/>
      <c r="M17" s="1"/>
      <c r="N17" s="1"/>
      <c r="O17" s="1"/>
      <c r="P17" s="1"/>
      <c r="Q17" s="1"/>
      <c r="R17" s="1"/>
      <c r="S17" s="1"/>
      <c r="T17" s="1"/>
      <c r="U17" s="1"/>
      <c r="V17" s="1"/>
      <c r="W17" s="1"/>
      <c r="X17" s="1"/>
      <c r="Y17" s="1"/>
      <c r="Z17" s="1"/>
      <c r="AA17" s="1"/>
      <c r="AB17" s="1"/>
      <c r="AC17" s="1"/>
      <c r="AD17" s="1"/>
    </row>
    <row r="18" spans="1:30" ht="34.799999999999997" customHeight="1" x14ac:dyDescent="0.3">
      <c r="A18" s="54"/>
      <c r="B18" s="24" t="s">
        <v>56</v>
      </c>
      <c r="C18" s="20" t="s">
        <v>55</v>
      </c>
      <c r="D18" s="24">
        <v>97622</v>
      </c>
      <c r="E18" s="46" t="s">
        <v>182</v>
      </c>
      <c r="F18" s="36" t="s">
        <v>60</v>
      </c>
      <c r="G18" s="21">
        <v>27</v>
      </c>
      <c r="H18" s="23"/>
      <c r="I18" s="22">
        <f t="shared" ref="I18:I137" si="2">ROUND(H18*(1+$J$6),2)</f>
        <v>0</v>
      </c>
      <c r="J18" s="22">
        <f t="shared" ref="J18:J137" si="3">G18*I18</f>
        <v>0</v>
      </c>
      <c r="K18" s="19"/>
      <c r="L18" s="1"/>
      <c r="M18" s="1"/>
      <c r="N18" s="1"/>
      <c r="O18" s="1"/>
      <c r="P18" s="1"/>
      <c r="Q18" s="1"/>
      <c r="R18" s="1"/>
      <c r="S18" s="1"/>
      <c r="T18" s="1"/>
      <c r="U18" s="1"/>
      <c r="V18" s="1"/>
      <c r="W18" s="1"/>
      <c r="X18" s="1"/>
      <c r="Y18" s="1"/>
      <c r="Z18" s="1"/>
      <c r="AA18" s="1"/>
      <c r="AB18" s="1"/>
      <c r="AC18" s="1"/>
      <c r="AD18" s="1"/>
    </row>
    <row r="19" spans="1:30" ht="46.8" customHeight="1" x14ac:dyDescent="0.3">
      <c r="A19" s="54"/>
      <c r="B19" s="24" t="s">
        <v>57</v>
      </c>
      <c r="C19" s="44" t="s">
        <v>53</v>
      </c>
      <c r="D19" s="47" t="s">
        <v>119</v>
      </c>
      <c r="E19" s="31" t="s">
        <v>120</v>
      </c>
      <c r="F19" s="48" t="s">
        <v>54</v>
      </c>
      <c r="G19" s="21">
        <v>16.11</v>
      </c>
      <c r="H19" s="45"/>
      <c r="I19" s="22">
        <f t="shared" si="2"/>
        <v>0</v>
      </c>
      <c r="J19" s="22">
        <f t="shared" si="3"/>
        <v>0</v>
      </c>
      <c r="K19" s="19"/>
      <c r="L19" s="1"/>
      <c r="M19" s="1"/>
      <c r="N19" s="1"/>
      <c r="O19" s="1"/>
      <c r="P19" s="1"/>
      <c r="Q19" s="1"/>
      <c r="R19" s="1"/>
      <c r="S19" s="1"/>
      <c r="T19" s="1"/>
      <c r="U19" s="1"/>
      <c r="V19" s="1"/>
      <c r="W19" s="1"/>
      <c r="X19" s="1"/>
      <c r="Y19" s="1"/>
      <c r="Z19" s="1"/>
      <c r="AA19" s="1"/>
      <c r="AB19" s="1"/>
      <c r="AC19" s="1"/>
      <c r="AD19" s="1"/>
    </row>
    <row r="20" spans="1:30" ht="49.2" customHeight="1" x14ac:dyDescent="0.3">
      <c r="A20" s="54"/>
      <c r="B20" s="24" t="s">
        <v>58</v>
      </c>
      <c r="C20" s="44" t="s">
        <v>53</v>
      </c>
      <c r="D20" s="47" t="s">
        <v>121</v>
      </c>
      <c r="E20" s="31" t="s">
        <v>122</v>
      </c>
      <c r="F20" s="48" t="s">
        <v>54</v>
      </c>
      <c r="G20" s="21">
        <v>46.8</v>
      </c>
      <c r="H20" s="45"/>
      <c r="I20" s="22">
        <f t="shared" si="2"/>
        <v>0</v>
      </c>
      <c r="J20" s="22">
        <f t="shared" si="3"/>
        <v>0</v>
      </c>
      <c r="K20" s="19"/>
      <c r="L20" s="1"/>
      <c r="M20" s="1"/>
      <c r="N20" s="1"/>
      <c r="O20" s="1"/>
      <c r="P20" s="1"/>
      <c r="Q20" s="1"/>
      <c r="R20" s="1"/>
      <c r="S20" s="1"/>
      <c r="T20" s="1"/>
      <c r="U20" s="1"/>
      <c r="V20" s="1"/>
      <c r="W20" s="1"/>
      <c r="X20" s="1"/>
      <c r="Y20" s="1"/>
      <c r="Z20" s="1"/>
      <c r="AA20" s="1"/>
      <c r="AB20" s="1"/>
      <c r="AC20" s="1"/>
      <c r="AD20" s="1"/>
    </row>
    <row r="21" spans="1:30" ht="25.2" customHeight="1" x14ac:dyDescent="0.3">
      <c r="A21" s="54"/>
      <c r="B21" s="24" t="s">
        <v>115</v>
      </c>
      <c r="C21" s="44" t="s">
        <v>53</v>
      </c>
      <c r="D21" s="47" t="s">
        <v>128</v>
      </c>
      <c r="E21" s="31" t="s">
        <v>129</v>
      </c>
      <c r="F21" s="36" t="s">
        <v>42</v>
      </c>
      <c r="G21" s="21">
        <v>7</v>
      </c>
      <c r="H21" s="45"/>
      <c r="I21" s="22">
        <f t="shared" si="2"/>
        <v>0</v>
      </c>
      <c r="J21" s="22">
        <f t="shared" si="3"/>
        <v>0</v>
      </c>
      <c r="K21" s="19"/>
      <c r="L21" s="1"/>
      <c r="M21" s="1"/>
      <c r="N21" s="1"/>
      <c r="O21" s="1"/>
      <c r="P21" s="1"/>
      <c r="Q21" s="1"/>
      <c r="R21" s="1"/>
      <c r="S21" s="1"/>
      <c r="T21" s="1"/>
      <c r="U21" s="1"/>
      <c r="V21" s="1"/>
      <c r="W21" s="1"/>
      <c r="X21" s="1"/>
      <c r="Y21" s="1"/>
      <c r="Z21" s="1"/>
      <c r="AA21" s="1"/>
      <c r="AB21" s="1"/>
      <c r="AC21" s="1"/>
      <c r="AD21" s="1"/>
    </row>
    <row r="22" spans="1:30" ht="25.2" customHeight="1" x14ac:dyDescent="0.3">
      <c r="A22" s="54"/>
      <c r="B22" s="24" t="s">
        <v>116</v>
      </c>
      <c r="C22" s="44" t="s">
        <v>53</v>
      </c>
      <c r="D22" s="47" t="s">
        <v>131</v>
      </c>
      <c r="E22" s="31" t="s">
        <v>130</v>
      </c>
      <c r="F22" s="36" t="s">
        <v>42</v>
      </c>
      <c r="G22" s="21">
        <v>4</v>
      </c>
      <c r="H22" s="45"/>
      <c r="I22" s="22">
        <f t="shared" si="2"/>
        <v>0</v>
      </c>
      <c r="J22" s="22">
        <f t="shared" si="3"/>
        <v>0</v>
      </c>
      <c r="K22" s="19"/>
      <c r="L22" s="1"/>
      <c r="M22" s="1"/>
      <c r="N22" s="1"/>
      <c r="O22" s="1"/>
      <c r="P22" s="1"/>
      <c r="Q22" s="1"/>
      <c r="R22" s="1"/>
      <c r="S22" s="1"/>
      <c r="T22" s="1"/>
      <c r="U22" s="1"/>
      <c r="V22" s="1"/>
      <c r="W22" s="1"/>
      <c r="X22" s="1"/>
      <c r="Y22" s="1"/>
      <c r="Z22" s="1"/>
      <c r="AA22" s="1"/>
      <c r="AB22" s="1"/>
      <c r="AC22" s="1"/>
      <c r="AD22" s="1"/>
    </row>
    <row r="23" spans="1:30" ht="41.4" customHeight="1" x14ac:dyDescent="0.3">
      <c r="A23" s="54"/>
      <c r="B23" s="24" t="s">
        <v>117</v>
      </c>
      <c r="C23" s="44" t="s">
        <v>53</v>
      </c>
      <c r="D23" s="47" t="s">
        <v>125</v>
      </c>
      <c r="E23" s="31" t="s">
        <v>126</v>
      </c>
      <c r="F23" s="49" t="s">
        <v>54</v>
      </c>
      <c r="G23" s="21">
        <v>49.5</v>
      </c>
      <c r="H23" s="45"/>
      <c r="I23" s="22">
        <f t="shared" si="2"/>
        <v>0</v>
      </c>
      <c r="J23" s="22">
        <f t="shared" si="3"/>
        <v>0</v>
      </c>
      <c r="K23" s="19"/>
      <c r="L23" s="1"/>
      <c r="M23" s="1"/>
      <c r="N23" s="1"/>
      <c r="O23" s="1"/>
      <c r="P23" s="1"/>
      <c r="Q23" s="1"/>
      <c r="R23" s="1"/>
      <c r="S23" s="1"/>
      <c r="T23" s="1"/>
      <c r="U23" s="1"/>
      <c r="V23" s="1"/>
      <c r="W23" s="1"/>
      <c r="X23" s="1"/>
      <c r="Y23" s="1"/>
      <c r="Z23" s="1"/>
      <c r="AA23" s="1"/>
      <c r="AB23" s="1"/>
      <c r="AC23" s="1"/>
      <c r="AD23" s="1"/>
    </row>
    <row r="24" spans="1:30" s="54" customFormat="1" ht="41.4" customHeight="1" x14ac:dyDescent="0.3">
      <c r="B24" s="24" t="s">
        <v>118</v>
      </c>
      <c r="C24" s="50" t="s">
        <v>53</v>
      </c>
      <c r="D24" s="51" t="s">
        <v>123</v>
      </c>
      <c r="E24" s="46" t="s">
        <v>124</v>
      </c>
      <c r="F24" s="52" t="s">
        <v>54</v>
      </c>
      <c r="G24" s="53">
        <v>188.43</v>
      </c>
      <c r="H24" s="53"/>
      <c r="I24" s="38">
        <f>ROUND(H24*(1+$J$6),2)</f>
        <v>0</v>
      </c>
      <c r="J24" s="22">
        <f t="shared" si="3"/>
        <v>0</v>
      </c>
      <c r="K24" s="19"/>
      <c r="L24" s="1"/>
      <c r="M24" s="1"/>
      <c r="N24" s="1"/>
      <c r="O24" s="1"/>
      <c r="P24" s="1"/>
      <c r="Q24" s="1"/>
      <c r="R24" s="1"/>
      <c r="S24" s="1"/>
      <c r="T24" s="1"/>
      <c r="U24" s="1"/>
      <c r="V24" s="1"/>
      <c r="W24" s="1"/>
      <c r="X24" s="1"/>
      <c r="Y24" s="1"/>
      <c r="Z24" s="1"/>
      <c r="AA24" s="1"/>
      <c r="AB24" s="1"/>
      <c r="AC24" s="1"/>
      <c r="AD24" s="1"/>
    </row>
    <row r="25" spans="1:30" s="54" customFormat="1" ht="41.4" customHeight="1" x14ac:dyDescent="0.3">
      <c r="B25" s="24" t="s">
        <v>127</v>
      </c>
      <c r="C25" s="50" t="s">
        <v>53</v>
      </c>
      <c r="D25" s="51" t="s">
        <v>134</v>
      </c>
      <c r="E25" s="46" t="s">
        <v>135</v>
      </c>
      <c r="F25" s="52" t="s">
        <v>54</v>
      </c>
      <c r="G25" s="57">
        <v>80.599999999999994</v>
      </c>
      <c r="H25" s="53"/>
      <c r="I25" s="38">
        <f t="shared" ref="I25:I33" si="4">ROUND(H25*(1+$J$6),2)</f>
        <v>0</v>
      </c>
      <c r="J25" s="22">
        <f t="shared" si="3"/>
        <v>0</v>
      </c>
      <c r="K25" s="19"/>
      <c r="L25" s="1"/>
      <c r="M25" s="1"/>
      <c r="N25" s="1"/>
      <c r="O25" s="1"/>
      <c r="P25" s="1"/>
      <c r="Q25" s="1"/>
      <c r="R25" s="1"/>
      <c r="S25" s="1"/>
      <c r="T25" s="1"/>
      <c r="U25" s="1"/>
      <c r="V25" s="1"/>
      <c r="W25" s="1"/>
      <c r="X25" s="1"/>
      <c r="Y25" s="1"/>
      <c r="Z25" s="1"/>
      <c r="AA25" s="1"/>
      <c r="AB25" s="1"/>
      <c r="AC25" s="1"/>
      <c r="AD25" s="1"/>
    </row>
    <row r="26" spans="1:30" s="54" customFormat="1" ht="41.4" customHeight="1" x14ac:dyDescent="0.3">
      <c r="B26" s="24" t="s">
        <v>169</v>
      </c>
      <c r="C26" s="50" t="s">
        <v>53</v>
      </c>
      <c r="D26" s="51" t="s">
        <v>136</v>
      </c>
      <c r="E26" s="46" t="s">
        <v>137</v>
      </c>
      <c r="F26" s="52" t="s">
        <v>54</v>
      </c>
      <c r="G26" s="57">
        <v>80.599999999999994</v>
      </c>
      <c r="H26" s="57"/>
      <c r="I26" s="38">
        <f t="shared" si="4"/>
        <v>0</v>
      </c>
      <c r="J26" s="22">
        <f t="shared" si="3"/>
        <v>0</v>
      </c>
      <c r="K26" s="19"/>
      <c r="L26" s="1"/>
      <c r="M26" s="1"/>
      <c r="N26" s="1"/>
      <c r="O26" s="1"/>
      <c r="P26" s="1"/>
      <c r="Q26" s="1"/>
      <c r="R26" s="1"/>
      <c r="S26" s="1"/>
      <c r="T26" s="1"/>
      <c r="U26" s="1"/>
      <c r="V26" s="1"/>
      <c r="W26" s="1"/>
      <c r="X26" s="1"/>
      <c r="Y26" s="1"/>
      <c r="Z26" s="1"/>
      <c r="AA26" s="1"/>
      <c r="AB26" s="1"/>
      <c r="AC26" s="1"/>
      <c r="AD26" s="1"/>
    </row>
    <row r="27" spans="1:30" s="54" customFormat="1" ht="41.4" customHeight="1" x14ac:dyDescent="0.3">
      <c r="B27" s="24" t="s">
        <v>170</v>
      </c>
      <c r="C27" s="50" t="s">
        <v>53</v>
      </c>
      <c r="D27" s="51" t="s">
        <v>177</v>
      </c>
      <c r="E27" s="46" t="s">
        <v>178</v>
      </c>
      <c r="F27" s="52" t="s">
        <v>54</v>
      </c>
      <c r="G27" s="57">
        <v>17.21</v>
      </c>
      <c r="H27" s="57"/>
      <c r="I27" s="38">
        <f t="shared" si="4"/>
        <v>0</v>
      </c>
      <c r="J27" s="22">
        <f t="shared" si="3"/>
        <v>0</v>
      </c>
      <c r="K27" s="19"/>
      <c r="L27" s="1"/>
      <c r="M27" s="1"/>
      <c r="N27" s="1"/>
      <c r="O27" s="1"/>
      <c r="P27" s="1"/>
      <c r="Q27" s="1"/>
      <c r="R27" s="1"/>
      <c r="S27" s="1"/>
      <c r="T27" s="1"/>
      <c r="U27" s="1"/>
      <c r="V27" s="1"/>
      <c r="W27" s="1"/>
      <c r="X27" s="1"/>
      <c r="Y27" s="1"/>
      <c r="Z27" s="1"/>
      <c r="AA27" s="1"/>
      <c r="AB27" s="1"/>
      <c r="AC27" s="1"/>
      <c r="AD27" s="1"/>
    </row>
    <row r="28" spans="1:30" s="54" customFormat="1" ht="41.4" customHeight="1" x14ac:dyDescent="0.3">
      <c r="B28" s="24" t="s">
        <v>171</v>
      </c>
      <c r="C28" s="50" t="s">
        <v>53</v>
      </c>
      <c r="D28" s="51" t="s">
        <v>179</v>
      </c>
      <c r="E28" s="46" t="s">
        <v>180</v>
      </c>
      <c r="F28" s="52" t="s">
        <v>54</v>
      </c>
      <c r="G28" s="57">
        <v>401.06</v>
      </c>
      <c r="H28" s="57"/>
      <c r="I28" s="38">
        <f t="shared" si="4"/>
        <v>0</v>
      </c>
      <c r="J28" s="22">
        <f t="shared" si="3"/>
        <v>0</v>
      </c>
      <c r="K28" s="19"/>
      <c r="L28" s="1"/>
      <c r="M28" s="1"/>
      <c r="N28" s="1"/>
      <c r="O28" s="1"/>
      <c r="P28" s="1"/>
      <c r="Q28" s="1"/>
      <c r="R28" s="1"/>
      <c r="S28" s="1"/>
      <c r="T28" s="1"/>
      <c r="U28" s="1"/>
      <c r="V28" s="1"/>
      <c r="W28" s="1"/>
      <c r="X28" s="1"/>
      <c r="Y28" s="1"/>
      <c r="Z28" s="1"/>
      <c r="AA28" s="1"/>
      <c r="AB28" s="1"/>
      <c r="AC28" s="1"/>
      <c r="AD28" s="1"/>
    </row>
    <row r="29" spans="1:30" s="54" customFormat="1" ht="41.4" customHeight="1" x14ac:dyDescent="0.3">
      <c r="B29" s="24" t="s">
        <v>172</v>
      </c>
      <c r="C29" s="50" t="s">
        <v>53</v>
      </c>
      <c r="D29" s="51" t="s">
        <v>132</v>
      </c>
      <c r="E29" s="46" t="s">
        <v>133</v>
      </c>
      <c r="F29" s="52" t="s">
        <v>60</v>
      </c>
      <c r="G29" s="57">
        <v>9</v>
      </c>
      <c r="H29" s="57"/>
      <c r="I29" s="38">
        <f t="shared" si="4"/>
        <v>0</v>
      </c>
      <c r="J29" s="22">
        <f t="shared" si="3"/>
        <v>0</v>
      </c>
      <c r="K29" s="19"/>
      <c r="L29" s="1"/>
      <c r="M29" s="1"/>
      <c r="N29" s="1"/>
      <c r="O29" s="1"/>
      <c r="P29" s="1"/>
      <c r="Q29" s="1"/>
      <c r="R29" s="1"/>
      <c r="S29" s="1"/>
      <c r="T29" s="1"/>
      <c r="U29" s="1"/>
      <c r="V29" s="1"/>
      <c r="W29" s="1"/>
      <c r="X29" s="1"/>
      <c r="Y29" s="1"/>
      <c r="Z29" s="1"/>
      <c r="AA29" s="1"/>
      <c r="AB29" s="1"/>
      <c r="AC29" s="1"/>
      <c r="AD29" s="1"/>
    </row>
    <row r="30" spans="1:30" s="54" customFormat="1" ht="41.4" customHeight="1" x14ac:dyDescent="0.3">
      <c r="B30" s="24" t="s">
        <v>173</v>
      </c>
      <c r="C30" s="50" t="s">
        <v>55</v>
      </c>
      <c r="D30" s="51">
        <v>97631</v>
      </c>
      <c r="E30" s="46" t="s">
        <v>181</v>
      </c>
      <c r="F30" s="52" t="s">
        <v>54</v>
      </c>
      <c r="G30" s="57">
        <v>114.56</v>
      </c>
      <c r="H30" s="53"/>
      <c r="I30" s="38">
        <f t="shared" si="4"/>
        <v>0</v>
      </c>
      <c r="J30" s="22">
        <f t="shared" si="3"/>
        <v>0</v>
      </c>
      <c r="K30" s="19"/>
      <c r="L30" s="1"/>
      <c r="M30" s="1"/>
      <c r="N30" s="1"/>
      <c r="O30" s="1"/>
      <c r="P30" s="1"/>
      <c r="Q30" s="1"/>
      <c r="R30" s="1"/>
      <c r="S30" s="1"/>
      <c r="T30" s="1"/>
      <c r="U30" s="1"/>
      <c r="V30" s="1"/>
      <c r="W30" s="1"/>
      <c r="X30" s="1"/>
      <c r="Y30" s="1"/>
      <c r="Z30" s="1"/>
      <c r="AA30" s="1"/>
      <c r="AB30" s="1"/>
      <c r="AC30" s="1"/>
      <c r="AD30" s="1"/>
    </row>
    <row r="31" spans="1:30" s="54" customFormat="1" ht="41.4" customHeight="1" x14ac:dyDescent="0.3">
      <c r="B31" s="24" t="s">
        <v>174</v>
      </c>
      <c r="C31" s="50" t="s">
        <v>53</v>
      </c>
      <c r="D31" s="51" t="s">
        <v>183</v>
      </c>
      <c r="E31" s="46" t="s">
        <v>184</v>
      </c>
      <c r="F31" s="52" t="s">
        <v>185</v>
      </c>
      <c r="G31" s="57">
        <v>68.37</v>
      </c>
      <c r="H31" s="57"/>
      <c r="I31" s="38">
        <f t="shared" si="4"/>
        <v>0</v>
      </c>
      <c r="J31" s="22">
        <f t="shared" si="3"/>
        <v>0</v>
      </c>
      <c r="K31" s="19"/>
      <c r="L31" s="1"/>
      <c r="M31" s="1"/>
      <c r="N31" s="1"/>
      <c r="O31" s="1"/>
      <c r="P31" s="1"/>
      <c r="Q31" s="1"/>
      <c r="R31" s="1"/>
      <c r="S31" s="1"/>
      <c r="T31" s="1"/>
      <c r="U31" s="1"/>
      <c r="V31" s="1"/>
      <c r="W31" s="1"/>
      <c r="X31" s="1"/>
      <c r="Y31" s="1"/>
      <c r="Z31" s="1"/>
      <c r="AA31" s="1"/>
      <c r="AB31" s="1"/>
      <c r="AC31" s="1"/>
      <c r="AD31" s="1"/>
    </row>
    <row r="32" spans="1:30" s="54" customFormat="1" ht="41.4" customHeight="1" x14ac:dyDescent="0.3">
      <c r="B32" s="24" t="s">
        <v>175</v>
      </c>
      <c r="C32" s="50" t="s">
        <v>53</v>
      </c>
      <c r="D32" s="51" t="s">
        <v>186</v>
      </c>
      <c r="E32" s="46" t="s">
        <v>187</v>
      </c>
      <c r="F32" s="52" t="s">
        <v>60</v>
      </c>
      <c r="G32" s="57">
        <v>58.97</v>
      </c>
      <c r="H32" s="57"/>
      <c r="I32" s="38">
        <f t="shared" si="4"/>
        <v>0</v>
      </c>
      <c r="J32" s="22">
        <f t="shared" si="3"/>
        <v>0</v>
      </c>
      <c r="K32" s="19"/>
      <c r="L32" s="1"/>
      <c r="M32" s="1"/>
      <c r="N32" s="1"/>
      <c r="O32" s="1"/>
      <c r="P32" s="1"/>
      <c r="Q32" s="1"/>
      <c r="R32" s="1"/>
      <c r="S32" s="1"/>
      <c r="T32" s="1"/>
      <c r="U32" s="1"/>
      <c r="V32" s="1"/>
      <c r="W32" s="1"/>
      <c r="X32" s="1"/>
      <c r="Y32" s="1"/>
      <c r="Z32" s="1"/>
      <c r="AA32" s="1"/>
      <c r="AB32" s="1"/>
      <c r="AC32" s="1"/>
      <c r="AD32" s="1"/>
    </row>
    <row r="33" spans="1:30" s="54" customFormat="1" ht="41.4" customHeight="1" x14ac:dyDescent="0.3">
      <c r="B33" s="24" t="s">
        <v>176</v>
      </c>
      <c r="C33" s="50" t="s">
        <v>53</v>
      </c>
      <c r="D33" s="51" t="s">
        <v>188</v>
      </c>
      <c r="E33" s="46" t="s">
        <v>189</v>
      </c>
      <c r="F33" s="52" t="s">
        <v>190</v>
      </c>
      <c r="G33" s="57">
        <v>300.75</v>
      </c>
      <c r="H33" s="57"/>
      <c r="I33" s="38">
        <f t="shared" si="4"/>
        <v>0</v>
      </c>
      <c r="J33" s="22">
        <f t="shared" si="3"/>
        <v>0</v>
      </c>
      <c r="K33" s="19"/>
      <c r="L33" s="1"/>
      <c r="M33" s="1"/>
      <c r="N33" s="1"/>
      <c r="O33" s="1"/>
      <c r="P33" s="1"/>
      <c r="Q33" s="1"/>
      <c r="R33" s="1"/>
      <c r="S33" s="1"/>
      <c r="T33" s="1"/>
      <c r="U33" s="1"/>
      <c r="V33" s="1"/>
      <c r="W33" s="1"/>
      <c r="X33" s="1"/>
      <c r="Y33" s="1"/>
      <c r="Z33" s="1"/>
      <c r="AA33" s="1"/>
      <c r="AB33" s="1"/>
      <c r="AC33" s="1"/>
      <c r="AD33" s="1"/>
    </row>
    <row r="34" spans="1:30" ht="30.6" customHeight="1" x14ac:dyDescent="0.3">
      <c r="A34" s="54"/>
      <c r="B34" s="16" t="s">
        <v>17</v>
      </c>
      <c r="C34" s="16"/>
      <c r="D34" s="112" t="s">
        <v>138</v>
      </c>
      <c r="E34" s="112"/>
      <c r="F34" s="112"/>
      <c r="G34" s="112"/>
      <c r="H34" s="112"/>
      <c r="I34" s="112"/>
      <c r="J34" s="18">
        <f>SUM(J35:J44)</f>
        <v>0</v>
      </c>
      <c r="K34" s="37"/>
      <c r="L34" s="1"/>
      <c r="M34" s="1"/>
      <c r="N34" s="1"/>
      <c r="O34" s="1"/>
      <c r="P34" s="1"/>
      <c r="Q34" s="1"/>
      <c r="R34" s="1"/>
      <c r="S34" s="1"/>
      <c r="T34" s="1"/>
      <c r="U34" s="1"/>
      <c r="V34" s="1"/>
      <c r="W34" s="1"/>
      <c r="X34" s="1"/>
      <c r="Y34" s="1"/>
      <c r="Z34" s="1"/>
      <c r="AA34" s="1"/>
      <c r="AB34" s="1"/>
      <c r="AC34" s="1"/>
      <c r="AD34" s="1"/>
    </row>
    <row r="35" spans="1:30" ht="60.6" customHeight="1" x14ac:dyDescent="0.3">
      <c r="A35" s="54"/>
      <c r="B35" s="26" t="s">
        <v>59</v>
      </c>
      <c r="C35" s="50" t="s">
        <v>53</v>
      </c>
      <c r="D35" s="51" t="s">
        <v>191</v>
      </c>
      <c r="E35" s="46" t="s">
        <v>192</v>
      </c>
      <c r="F35" s="36" t="s">
        <v>60</v>
      </c>
      <c r="G35" s="21">
        <v>4.66</v>
      </c>
      <c r="H35" s="21"/>
      <c r="I35" s="43">
        <f t="shared" ref="I35:I41" si="5">ROUND(H35*(1+$J$6),2)</f>
        <v>0</v>
      </c>
      <c r="J35" s="43">
        <f t="shared" ref="J35:J41" si="6">G35*I35</f>
        <v>0</v>
      </c>
      <c r="K35" s="19"/>
      <c r="L35" s="1"/>
      <c r="M35" s="1"/>
      <c r="N35" s="1"/>
      <c r="O35" s="1"/>
      <c r="P35" s="1"/>
      <c r="Q35" s="1"/>
      <c r="R35" s="1"/>
      <c r="S35" s="1"/>
      <c r="T35" s="1"/>
      <c r="U35" s="1"/>
      <c r="V35" s="1"/>
      <c r="W35" s="1"/>
      <c r="X35" s="1"/>
      <c r="Y35" s="1"/>
      <c r="Z35" s="1"/>
      <c r="AA35" s="1"/>
      <c r="AB35" s="1"/>
      <c r="AC35" s="1"/>
      <c r="AD35" s="1"/>
    </row>
    <row r="36" spans="1:30" ht="60.6" customHeight="1" x14ac:dyDescent="0.3">
      <c r="A36" s="54"/>
      <c r="B36" s="26" t="s">
        <v>61</v>
      </c>
      <c r="C36" s="50" t="s">
        <v>53</v>
      </c>
      <c r="D36" s="47" t="s">
        <v>193</v>
      </c>
      <c r="E36" s="31" t="s">
        <v>194</v>
      </c>
      <c r="F36" s="48" t="s">
        <v>60</v>
      </c>
      <c r="G36" s="41">
        <v>0.2</v>
      </c>
      <c r="H36" s="41"/>
      <c r="I36" s="43">
        <f t="shared" si="5"/>
        <v>0</v>
      </c>
      <c r="J36" s="43">
        <f t="shared" si="6"/>
        <v>0</v>
      </c>
      <c r="K36" s="19"/>
      <c r="L36" s="1"/>
      <c r="M36" s="1"/>
      <c r="N36" s="1"/>
      <c r="O36" s="1"/>
      <c r="P36" s="1"/>
      <c r="Q36" s="1"/>
      <c r="R36" s="1"/>
      <c r="S36" s="1"/>
      <c r="T36" s="1"/>
      <c r="U36" s="1"/>
      <c r="V36" s="1"/>
      <c r="W36" s="1"/>
      <c r="X36" s="1"/>
      <c r="Y36" s="1"/>
      <c r="Z36" s="1"/>
      <c r="AA36" s="1"/>
      <c r="AB36" s="1"/>
      <c r="AC36" s="1"/>
      <c r="AD36" s="1"/>
    </row>
    <row r="37" spans="1:30" ht="60.6" customHeight="1" x14ac:dyDescent="0.3">
      <c r="A37" s="54"/>
      <c r="B37" s="26" t="s">
        <v>62</v>
      </c>
      <c r="C37" s="50" t="s">
        <v>55</v>
      </c>
      <c r="D37" s="47">
        <v>93382</v>
      </c>
      <c r="E37" s="31" t="s">
        <v>664</v>
      </c>
      <c r="F37" s="48" t="s">
        <v>60</v>
      </c>
      <c r="G37" s="41">
        <v>3.76</v>
      </c>
      <c r="H37" s="41"/>
      <c r="I37" s="43">
        <f t="shared" si="5"/>
        <v>0</v>
      </c>
      <c r="J37" s="43">
        <f t="shared" si="6"/>
        <v>0</v>
      </c>
      <c r="K37" s="19"/>
      <c r="L37" s="1"/>
      <c r="M37" s="1"/>
      <c r="N37" s="1"/>
      <c r="O37" s="1"/>
      <c r="P37" s="1"/>
      <c r="Q37" s="1"/>
      <c r="R37" s="1"/>
      <c r="S37" s="1"/>
      <c r="T37" s="1"/>
      <c r="U37" s="1"/>
      <c r="V37" s="1"/>
      <c r="W37" s="1"/>
      <c r="X37" s="1"/>
      <c r="Y37" s="1"/>
      <c r="Z37" s="1"/>
      <c r="AA37" s="1"/>
      <c r="AB37" s="1"/>
      <c r="AC37" s="1"/>
      <c r="AD37" s="1"/>
    </row>
    <row r="38" spans="1:30" ht="60.6" customHeight="1" x14ac:dyDescent="0.3">
      <c r="A38" s="54"/>
      <c r="B38" s="26" t="s">
        <v>200</v>
      </c>
      <c r="C38" s="44" t="s">
        <v>55</v>
      </c>
      <c r="D38" s="47">
        <v>92759</v>
      </c>
      <c r="E38" s="31" t="s">
        <v>195</v>
      </c>
      <c r="F38" s="48" t="s">
        <v>196</v>
      </c>
      <c r="G38" s="41">
        <v>18.32</v>
      </c>
      <c r="H38" s="45"/>
      <c r="I38" s="43">
        <f t="shared" si="5"/>
        <v>0</v>
      </c>
      <c r="J38" s="43">
        <f t="shared" si="6"/>
        <v>0</v>
      </c>
      <c r="K38" s="19"/>
      <c r="L38" s="1"/>
      <c r="M38" s="1"/>
      <c r="N38" s="1"/>
      <c r="O38" s="1"/>
      <c r="P38" s="1"/>
      <c r="Q38" s="1"/>
      <c r="R38" s="1"/>
      <c r="S38" s="1"/>
      <c r="T38" s="1"/>
      <c r="U38" s="1"/>
      <c r="V38" s="1"/>
      <c r="W38" s="1"/>
      <c r="X38" s="1"/>
      <c r="Y38" s="1"/>
      <c r="Z38" s="1"/>
      <c r="AA38" s="1"/>
      <c r="AB38" s="1"/>
      <c r="AC38" s="1"/>
      <c r="AD38" s="1"/>
    </row>
    <row r="39" spans="1:30" ht="60.6" customHeight="1" x14ac:dyDescent="0.3">
      <c r="A39" s="54"/>
      <c r="B39" s="26" t="s">
        <v>201</v>
      </c>
      <c r="C39" s="44" t="s">
        <v>55</v>
      </c>
      <c r="D39" s="47">
        <v>92760</v>
      </c>
      <c r="E39" s="31" t="s">
        <v>197</v>
      </c>
      <c r="F39" s="48" t="s">
        <v>196</v>
      </c>
      <c r="G39" s="41">
        <v>17.64</v>
      </c>
      <c r="H39" s="45"/>
      <c r="I39" s="43">
        <f t="shared" si="5"/>
        <v>0</v>
      </c>
      <c r="J39" s="43">
        <f t="shared" si="6"/>
        <v>0</v>
      </c>
      <c r="K39" s="19"/>
      <c r="L39" s="1"/>
      <c r="M39" s="1"/>
      <c r="N39" s="1"/>
      <c r="O39" s="1"/>
      <c r="P39" s="1"/>
      <c r="Q39" s="1"/>
      <c r="R39" s="1"/>
      <c r="S39" s="1"/>
      <c r="T39" s="1"/>
      <c r="U39" s="1"/>
      <c r="V39" s="1"/>
      <c r="W39" s="1"/>
      <c r="X39" s="1"/>
      <c r="Y39" s="1"/>
      <c r="Z39" s="1"/>
      <c r="AA39" s="1"/>
      <c r="AB39" s="1"/>
      <c r="AC39" s="1"/>
      <c r="AD39" s="1"/>
    </row>
    <row r="40" spans="1:30" ht="60.6" customHeight="1" x14ac:dyDescent="0.3">
      <c r="A40" s="54"/>
      <c r="B40" s="26" t="s">
        <v>202</v>
      </c>
      <c r="C40" s="44" t="s">
        <v>55</v>
      </c>
      <c r="D40" s="47">
        <v>92761</v>
      </c>
      <c r="E40" s="31" t="s">
        <v>198</v>
      </c>
      <c r="F40" s="48" t="s">
        <v>196</v>
      </c>
      <c r="G40" s="41">
        <v>65.709999999999994</v>
      </c>
      <c r="H40" s="45"/>
      <c r="I40" s="43">
        <f t="shared" si="5"/>
        <v>0</v>
      </c>
      <c r="J40" s="43">
        <f t="shared" si="6"/>
        <v>0</v>
      </c>
      <c r="K40" s="19"/>
      <c r="L40" s="1"/>
      <c r="M40" s="1"/>
      <c r="N40" s="1"/>
      <c r="O40" s="1"/>
      <c r="P40" s="1"/>
      <c r="Q40" s="1"/>
      <c r="R40" s="1"/>
      <c r="S40" s="1"/>
      <c r="T40" s="1"/>
      <c r="U40" s="1"/>
      <c r="V40" s="1"/>
      <c r="W40" s="1"/>
      <c r="X40" s="1"/>
      <c r="Y40" s="1"/>
      <c r="Z40" s="1"/>
      <c r="AA40" s="1"/>
      <c r="AB40" s="1"/>
      <c r="AC40" s="1"/>
      <c r="AD40" s="1"/>
    </row>
    <row r="41" spans="1:30" ht="60.6" customHeight="1" x14ac:dyDescent="0.3">
      <c r="A41" s="54"/>
      <c r="B41" s="26" t="s">
        <v>203</v>
      </c>
      <c r="C41" s="44" t="s">
        <v>55</v>
      </c>
      <c r="D41" s="39">
        <v>92762</v>
      </c>
      <c r="E41" s="40" t="s">
        <v>199</v>
      </c>
      <c r="F41" s="48" t="s">
        <v>196</v>
      </c>
      <c r="G41" s="41">
        <v>199.38</v>
      </c>
      <c r="H41" s="42"/>
      <c r="I41" s="43">
        <f t="shared" si="5"/>
        <v>0</v>
      </c>
      <c r="J41" s="43">
        <f t="shared" si="6"/>
        <v>0</v>
      </c>
      <c r="K41" s="19"/>
      <c r="L41" s="1"/>
      <c r="M41" s="1"/>
      <c r="N41" s="1"/>
      <c r="O41" s="1"/>
      <c r="P41" s="1"/>
      <c r="Q41" s="1"/>
      <c r="R41" s="1"/>
      <c r="S41" s="1"/>
      <c r="T41" s="1"/>
      <c r="U41" s="1"/>
      <c r="V41" s="1"/>
      <c r="W41" s="1"/>
      <c r="X41" s="1"/>
      <c r="Y41" s="1"/>
      <c r="Z41" s="1"/>
      <c r="AA41" s="1"/>
      <c r="AB41" s="1"/>
      <c r="AC41" s="1"/>
      <c r="AD41" s="1"/>
    </row>
    <row r="42" spans="1:30" ht="60.6" customHeight="1" x14ac:dyDescent="0.3">
      <c r="A42" s="54"/>
      <c r="B42" s="26" t="s">
        <v>208</v>
      </c>
      <c r="C42" s="50" t="s">
        <v>53</v>
      </c>
      <c r="D42" s="39" t="s">
        <v>204</v>
      </c>
      <c r="E42" s="40" t="s">
        <v>205</v>
      </c>
      <c r="F42" s="39" t="s">
        <v>54</v>
      </c>
      <c r="G42" s="41">
        <v>15.78</v>
      </c>
      <c r="H42" s="41"/>
      <c r="I42" s="43">
        <f>ROUND(H42*(1+$J$6),2)</f>
        <v>0</v>
      </c>
      <c r="J42" s="43">
        <f>G42*I42</f>
        <v>0</v>
      </c>
      <c r="K42" s="19"/>
      <c r="L42" s="1"/>
      <c r="M42" s="1"/>
      <c r="N42" s="1"/>
      <c r="O42" s="1"/>
      <c r="P42" s="1"/>
      <c r="Q42" s="1"/>
      <c r="R42" s="1"/>
      <c r="S42" s="1"/>
      <c r="T42" s="1"/>
      <c r="U42" s="1"/>
      <c r="V42" s="1"/>
      <c r="W42" s="1"/>
      <c r="X42" s="1"/>
      <c r="Y42" s="1"/>
      <c r="Z42" s="1"/>
      <c r="AA42" s="1"/>
      <c r="AB42" s="1"/>
      <c r="AC42" s="1"/>
      <c r="AD42" s="1"/>
    </row>
    <row r="43" spans="1:30" s="54" customFormat="1" ht="60.6" customHeight="1" x14ac:dyDescent="0.3">
      <c r="B43" s="26" t="s">
        <v>209</v>
      </c>
      <c r="C43" s="50" t="s">
        <v>53</v>
      </c>
      <c r="D43" s="39" t="s">
        <v>662</v>
      </c>
      <c r="E43" s="40" t="s">
        <v>663</v>
      </c>
      <c r="F43" s="39" t="s">
        <v>60</v>
      </c>
      <c r="G43" s="41">
        <v>4.29</v>
      </c>
      <c r="H43" s="41"/>
      <c r="I43" s="43">
        <f t="shared" ref="I43:I44" si="7">ROUND(H43*(1+$J$6),2)</f>
        <v>0</v>
      </c>
      <c r="J43" s="43">
        <f t="shared" ref="J43:J44" si="8">G43*I43</f>
        <v>0</v>
      </c>
      <c r="K43" s="19"/>
      <c r="L43" s="1"/>
      <c r="M43" s="1"/>
      <c r="N43" s="1"/>
      <c r="O43" s="1"/>
      <c r="P43" s="1"/>
      <c r="Q43" s="1"/>
      <c r="R43" s="1"/>
      <c r="S43" s="1"/>
      <c r="T43" s="1"/>
      <c r="U43" s="1"/>
      <c r="V43" s="1"/>
      <c r="W43" s="1"/>
      <c r="X43" s="1"/>
      <c r="Y43" s="1"/>
      <c r="Z43" s="1"/>
      <c r="AA43" s="1"/>
      <c r="AB43" s="1"/>
      <c r="AC43" s="1"/>
      <c r="AD43" s="1"/>
    </row>
    <row r="44" spans="1:30" s="54" customFormat="1" ht="60.6" customHeight="1" x14ac:dyDescent="0.3">
      <c r="B44" s="26" t="s">
        <v>210</v>
      </c>
      <c r="C44" s="50" t="s">
        <v>53</v>
      </c>
      <c r="D44" s="39" t="s">
        <v>206</v>
      </c>
      <c r="E44" s="40" t="s">
        <v>207</v>
      </c>
      <c r="F44" s="39" t="s">
        <v>54</v>
      </c>
      <c r="G44" s="41">
        <v>13.68</v>
      </c>
      <c r="H44" s="41"/>
      <c r="I44" s="43">
        <f t="shared" si="7"/>
        <v>0</v>
      </c>
      <c r="J44" s="43">
        <f t="shared" si="8"/>
        <v>0</v>
      </c>
      <c r="K44" s="19"/>
      <c r="L44" s="1"/>
      <c r="M44" s="1"/>
      <c r="N44" s="1"/>
      <c r="O44" s="1"/>
      <c r="P44" s="1"/>
      <c r="Q44" s="1"/>
      <c r="R44" s="1"/>
      <c r="S44" s="1"/>
      <c r="T44" s="1"/>
      <c r="U44" s="1"/>
      <c r="V44" s="1"/>
      <c r="W44" s="1"/>
      <c r="X44" s="1"/>
      <c r="Y44" s="1"/>
      <c r="Z44" s="1"/>
      <c r="AA44" s="1"/>
      <c r="AB44" s="1"/>
      <c r="AC44" s="1"/>
      <c r="AD44" s="1"/>
    </row>
    <row r="45" spans="1:30" s="54" customFormat="1" ht="22.2" customHeight="1" x14ac:dyDescent="0.3">
      <c r="B45" s="16" t="s">
        <v>18</v>
      </c>
      <c r="C45" s="17"/>
      <c r="D45" s="110" t="s">
        <v>139</v>
      </c>
      <c r="E45" s="111"/>
      <c r="F45" s="111"/>
      <c r="G45" s="111"/>
      <c r="H45" s="111"/>
      <c r="I45" s="185"/>
      <c r="J45" s="18">
        <f>SUM(J46:AD52)</f>
        <v>0</v>
      </c>
      <c r="K45" s="19"/>
      <c r="L45" s="1"/>
      <c r="M45" s="1"/>
      <c r="N45" s="1"/>
      <c r="O45" s="1"/>
      <c r="P45" s="1"/>
      <c r="Q45" s="1"/>
      <c r="R45" s="1"/>
      <c r="S45" s="1"/>
      <c r="T45" s="1"/>
      <c r="U45" s="1"/>
      <c r="V45" s="1"/>
      <c r="W45" s="1"/>
      <c r="X45" s="1"/>
      <c r="Y45" s="1"/>
      <c r="Z45" s="1"/>
      <c r="AA45" s="1"/>
      <c r="AB45" s="1"/>
      <c r="AC45" s="1"/>
      <c r="AD45" s="1"/>
    </row>
    <row r="46" spans="1:30" s="54" customFormat="1" ht="46.2" customHeight="1" x14ac:dyDescent="0.3">
      <c r="B46" s="24" t="s">
        <v>63</v>
      </c>
      <c r="C46" s="44" t="s">
        <v>55</v>
      </c>
      <c r="D46" s="47">
        <v>92759</v>
      </c>
      <c r="E46" s="31" t="s">
        <v>195</v>
      </c>
      <c r="F46" s="48" t="s">
        <v>196</v>
      </c>
      <c r="G46" s="21">
        <v>98.2</v>
      </c>
      <c r="H46" s="45"/>
      <c r="I46" s="22">
        <f t="shared" ref="I46:I52" si="9">ROUND(H46*(1+$J$6),2)</f>
        <v>0</v>
      </c>
      <c r="J46" s="22">
        <f t="shared" ref="J46:J52" si="10">G46*I46</f>
        <v>0</v>
      </c>
      <c r="K46" s="19"/>
      <c r="L46" s="1"/>
      <c r="M46" s="1"/>
      <c r="N46" s="1"/>
      <c r="O46" s="1"/>
      <c r="P46" s="1"/>
      <c r="Q46" s="1"/>
      <c r="R46" s="1"/>
      <c r="S46" s="1"/>
      <c r="T46" s="1"/>
      <c r="U46" s="1"/>
      <c r="V46" s="1"/>
      <c r="W46" s="1"/>
      <c r="X46" s="1"/>
      <c r="Y46" s="1"/>
      <c r="Z46" s="1"/>
      <c r="AA46" s="1"/>
      <c r="AB46" s="1"/>
      <c r="AC46" s="1"/>
      <c r="AD46" s="1"/>
    </row>
    <row r="47" spans="1:30" s="54" customFormat="1" ht="45" customHeight="1" x14ac:dyDescent="0.3">
      <c r="B47" s="24" t="s">
        <v>64</v>
      </c>
      <c r="C47" s="44" t="s">
        <v>55</v>
      </c>
      <c r="D47" s="47">
        <v>92760</v>
      </c>
      <c r="E47" s="31" t="s">
        <v>197</v>
      </c>
      <c r="F47" s="48" t="s">
        <v>196</v>
      </c>
      <c r="G47" s="21">
        <v>170.76</v>
      </c>
      <c r="H47" s="45"/>
      <c r="I47" s="22">
        <f t="shared" si="9"/>
        <v>0</v>
      </c>
      <c r="J47" s="22">
        <f t="shared" si="10"/>
        <v>0</v>
      </c>
      <c r="K47" s="30"/>
      <c r="L47" s="3"/>
      <c r="M47" s="3"/>
      <c r="N47" s="3"/>
      <c r="O47" s="3"/>
      <c r="P47" s="3"/>
      <c r="Q47" s="3"/>
      <c r="R47" s="3"/>
      <c r="S47" s="3"/>
      <c r="T47" s="3"/>
      <c r="U47" s="3"/>
      <c r="V47" s="3"/>
      <c r="W47" s="3"/>
      <c r="X47" s="3"/>
      <c r="Y47" s="3"/>
      <c r="Z47" s="3"/>
      <c r="AA47" s="3"/>
      <c r="AB47" s="3"/>
      <c r="AC47" s="3"/>
      <c r="AD47" s="3"/>
    </row>
    <row r="48" spans="1:30" s="54" customFormat="1" ht="43.2" customHeight="1" x14ac:dyDescent="0.3">
      <c r="B48" s="24" t="s">
        <v>65</v>
      </c>
      <c r="C48" s="44" t="s">
        <v>55</v>
      </c>
      <c r="D48" s="47">
        <v>92761</v>
      </c>
      <c r="E48" s="31" t="s">
        <v>198</v>
      </c>
      <c r="F48" s="48" t="s">
        <v>196</v>
      </c>
      <c r="G48" s="21">
        <v>70.86</v>
      </c>
      <c r="H48" s="45"/>
      <c r="I48" s="22">
        <f t="shared" si="9"/>
        <v>0</v>
      </c>
      <c r="J48" s="22">
        <f t="shared" si="10"/>
        <v>0</v>
      </c>
      <c r="K48" s="30"/>
      <c r="L48" s="3"/>
      <c r="M48" s="3"/>
      <c r="N48" s="3"/>
      <c r="O48" s="3"/>
      <c r="P48" s="3"/>
      <c r="Q48" s="3"/>
      <c r="R48" s="3"/>
      <c r="S48" s="3"/>
      <c r="T48" s="3"/>
      <c r="U48" s="3"/>
      <c r="V48" s="3"/>
      <c r="W48" s="3"/>
      <c r="X48" s="3"/>
      <c r="Y48" s="3"/>
      <c r="Z48" s="3"/>
      <c r="AA48" s="3"/>
      <c r="AB48" s="3"/>
      <c r="AC48" s="3"/>
      <c r="AD48" s="3"/>
    </row>
    <row r="49" spans="1:30" s="54" customFormat="1" ht="43.2" customHeight="1" x14ac:dyDescent="0.3">
      <c r="B49" s="24" t="s">
        <v>211</v>
      </c>
      <c r="C49" s="44" t="s">
        <v>55</v>
      </c>
      <c r="D49" s="39">
        <v>92762</v>
      </c>
      <c r="E49" s="40" t="s">
        <v>199</v>
      </c>
      <c r="F49" s="48" t="s">
        <v>196</v>
      </c>
      <c r="G49" s="21">
        <v>132.76</v>
      </c>
      <c r="H49" s="42"/>
      <c r="I49" s="22">
        <f t="shared" si="9"/>
        <v>0</v>
      </c>
      <c r="J49" s="22">
        <f t="shared" si="10"/>
        <v>0</v>
      </c>
      <c r="K49" s="30"/>
      <c r="L49" s="3"/>
      <c r="M49" s="3"/>
      <c r="N49" s="3"/>
      <c r="O49" s="3"/>
      <c r="P49" s="3"/>
      <c r="Q49" s="3"/>
      <c r="R49" s="3"/>
      <c r="S49" s="3"/>
      <c r="T49" s="3"/>
      <c r="U49" s="3"/>
      <c r="V49" s="3"/>
      <c r="W49" s="3"/>
      <c r="X49" s="3"/>
      <c r="Y49" s="3"/>
      <c r="Z49" s="3"/>
      <c r="AA49" s="3"/>
      <c r="AB49" s="3"/>
      <c r="AC49" s="3"/>
      <c r="AD49" s="3"/>
    </row>
    <row r="50" spans="1:30" s="54" customFormat="1" ht="43.2" customHeight="1" x14ac:dyDescent="0.3">
      <c r="B50" s="24" t="s">
        <v>212</v>
      </c>
      <c r="C50" s="44" t="s">
        <v>55</v>
      </c>
      <c r="D50" s="39">
        <v>92763</v>
      </c>
      <c r="E50" s="40" t="s">
        <v>722</v>
      </c>
      <c r="F50" s="48" t="s">
        <v>196</v>
      </c>
      <c r="G50" s="21">
        <v>7.8</v>
      </c>
      <c r="H50" s="42"/>
      <c r="I50" s="22">
        <f t="shared" si="9"/>
        <v>0</v>
      </c>
      <c r="J50" s="22">
        <f t="shared" si="10"/>
        <v>0</v>
      </c>
      <c r="K50" s="30"/>
      <c r="L50" s="3"/>
      <c r="M50" s="3"/>
      <c r="N50" s="3"/>
      <c r="O50" s="3"/>
      <c r="P50" s="3"/>
      <c r="Q50" s="3"/>
      <c r="R50" s="3"/>
      <c r="S50" s="3"/>
      <c r="T50" s="3"/>
      <c r="U50" s="3"/>
      <c r="V50" s="3"/>
      <c r="W50" s="3"/>
      <c r="X50" s="3"/>
      <c r="Y50" s="3"/>
      <c r="Z50" s="3"/>
      <c r="AA50" s="3"/>
      <c r="AB50" s="3"/>
      <c r="AC50" s="3"/>
      <c r="AD50" s="3"/>
    </row>
    <row r="51" spans="1:30" s="54" customFormat="1" ht="43.2" customHeight="1" x14ac:dyDescent="0.3">
      <c r="B51" s="24" t="s">
        <v>213</v>
      </c>
      <c r="C51" s="26" t="s">
        <v>53</v>
      </c>
      <c r="D51" s="24" t="s">
        <v>660</v>
      </c>
      <c r="E51" s="31" t="s">
        <v>661</v>
      </c>
      <c r="F51" s="24" t="s">
        <v>60</v>
      </c>
      <c r="G51" s="21">
        <v>6.02</v>
      </c>
      <c r="H51" s="21"/>
      <c r="I51" s="22">
        <f t="shared" si="9"/>
        <v>0</v>
      </c>
      <c r="J51" s="22">
        <f t="shared" si="10"/>
        <v>0</v>
      </c>
      <c r="K51" s="30"/>
      <c r="L51" s="3"/>
      <c r="M51" s="3"/>
      <c r="N51" s="3"/>
      <c r="O51" s="3"/>
      <c r="P51" s="3"/>
      <c r="Q51" s="3"/>
      <c r="R51" s="3"/>
      <c r="S51" s="3"/>
      <c r="T51" s="3"/>
      <c r="U51" s="3"/>
      <c r="V51" s="3"/>
      <c r="W51" s="3"/>
      <c r="X51" s="3"/>
      <c r="Y51" s="3"/>
      <c r="Z51" s="3"/>
      <c r="AA51" s="3"/>
      <c r="AB51" s="3"/>
      <c r="AC51" s="3"/>
      <c r="AD51" s="3"/>
    </row>
    <row r="52" spans="1:30" s="54" customFormat="1" ht="43.2" customHeight="1" x14ac:dyDescent="0.3">
      <c r="B52" s="24" t="s">
        <v>723</v>
      </c>
      <c r="C52" s="26" t="s">
        <v>53</v>
      </c>
      <c r="D52" s="24" t="s">
        <v>214</v>
      </c>
      <c r="E52" s="31" t="s">
        <v>215</v>
      </c>
      <c r="F52" s="24" t="s">
        <v>54</v>
      </c>
      <c r="G52" s="21">
        <v>16.5</v>
      </c>
      <c r="H52" s="21"/>
      <c r="I52" s="22">
        <f t="shared" si="9"/>
        <v>0</v>
      </c>
      <c r="J52" s="22">
        <f t="shared" si="10"/>
        <v>0</v>
      </c>
      <c r="K52" s="30"/>
      <c r="L52" s="3"/>
      <c r="M52" s="3"/>
      <c r="N52" s="3"/>
      <c r="O52" s="3"/>
      <c r="P52" s="3"/>
      <c r="Q52" s="3"/>
      <c r="R52" s="3"/>
      <c r="S52" s="3"/>
      <c r="T52" s="3"/>
      <c r="U52" s="3"/>
      <c r="V52" s="3"/>
      <c r="W52" s="3"/>
      <c r="X52" s="3"/>
      <c r="Y52" s="3"/>
      <c r="Z52" s="3"/>
      <c r="AA52" s="3"/>
      <c r="AB52" s="3"/>
      <c r="AC52" s="3"/>
      <c r="AD52" s="3"/>
    </row>
    <row r="53" spans="1:30" ht="22.2" customHeight="1" x14ac:dyDescent="0.3">
      <c r="A53" s="54"/>
      <c r="B53" s="16" t="s">
        <v>19</v>
      </c>
      <c r="C53" s="17"/>
      <c r="D53" s="110" t="s">
        <v>1</v>
      </c>
      <c r="E53" s="111"/>
      <c r="F53" s="111"/>
      <c r="G53" s="111"/>
      <c r="H53" s="111"/>
      <c r="I53" s="185"/>
      <c r="J53" s="18">
        <f>SUM(J54:AD63)</f>
        <v>0</v>
      </c>
      <c r="K53" s="19"/>
      <c r="L53" s="1"/>
      <c r="M53" s="1"/>
      <c r="N53" s="1"/>
      <c r="O53" s="1"/>
      <c r="P53" s="1"/>
      <c r="Q53" s="1"/>
      <c r="R53" s="1"/>
      <c r="S53" s="1"/>
      <c r="T53" s="1"/>
      <c r="U53" s="1"/>
      <c r="V53" s="1"/>
      <c r="W53" s="1"/>
      <c r="X53" s="1"/>
      <c r="Y53" s="1"/>
      <c r="Z53" s="1"/>
      <c r="AA53" s="1"/>
      <c r="AB53" s="1"/>
      <c r="AC53" s="1"/>
      <c r="AD53" s="1"/>
    </row>
    <row r="54" spans="1:30" ht="46.2" customHeight="1" x14ac:dyDescent="0.3">
      <c r="A54" s="54"/>
      <c r="B54" s="26" t="s">
        <v>66</v>
      </c>
      <c r="C54" s="26" t="s">
        <v>53</v>
      </c>
      <c r="D54" s="27" t="s">
        <v>221</v>
      </c>
      <c r="E54" s="28" t="s">
        <v>222</v>
      </c>
      <c r="F54" s="24" t="s">
        <v>54</v>
      </c>
      <c r="G54" s="21">
        <v>15.63</v>
      </c>
      <c r="H54" s="21"/>
      <c r="I54" s="22">
        <f t="shared" si="2"/>
        <v>0</v>
      </c>
      <c r="J54" s="22">
        <f t="shared" si="3"/>
        <v>0</v>
      </c>
      <c r="K54" s="19"/>
      <c r="L54" s="1"/>
      <c r="M54" s="1"/>
      <c r="N54" s="1"/>
      <c r="O54" s="1"/>
      <c r="P54" s="1"/>
      <c r="Q54" s="1"/>
      <c r="R54" s="1"/>
      <c r="S54" s="1"/>
      <c r="T54" s="1"/>
      <c r="U54" s="1"/>
      <c r="V54" s="1"/>
      <c r="W54" s="1"/>
      <c r="X54" s="1"/>
      <c r="Y54" s="1"/>
      <c r="Z54" s="1"/>
      <c r="AA54" s="1"/>
      <c r="AB54" s="1"/>
      <c r="AC54" s="1"/>
      <c r="AD54" s="1"/>
    </row>
    <row r="55" spans="1:30" ht="45" customHeight="1" x14ac:dyDescent="0.3">
      <c r="A55" s="54"/>
      <c r="B55" s="26" t="s">
        <v>67</v>
      </c>
      <c r="C55" s="26" t="s">
        <v>53</v>
      </c>
      <c r="D55" s="27" t="s">
        <v>224</v>
      </c>
      <c r="E55" s="28" t="s">
        <v>223</v>
      </c>
      <c r="F55" s="24" t="s">
        <v>54</v>
      </c>
      <c r="G55" s="21">
        <v>93.29</v>
      </c>
      <c r="H55" s="21"/>
      <c r="I55" s="22">
        <f t="shared" si="2"/>
        <v>0</v>
      </c>
      <c r="J55" s="22">
        <f t="shared" si="3"/>
        <v>0</v>
      </c>
      <c r="K55" s="30"/>
      <c r="L55" s="3"/>
      <c r="M55" s="3"/>
      <c r="N55" s="3"/>
      <c r="O55" s="3"/>
      <c r="P55" s="3"/>
      <c r="Q55" s="3"/>
      <c r="R55" s="3"/>
      <c r="S55" s="3"/>
      <c r="T55" s="3"/>
      <c r="U55" s="3"/>
      <c r="V55" s="3"/>
      <c r="W55" s="3"/>
      <c r="X55" s="3"/>
      <c r="Y55" s="3"/>
      <c r="Z55" s="3"/>
      <c r="AA55" s="3"/>
      <c r="AB55" s="3"/>
      <c r="AC55" s="3"/>
      <c r="AD55" s="3"/>
    </row>
    <row r="56" spans="1:30" s="54" customFormat="1" ht="59.4" customHeight="1" x14ac:dyDescent="0.3">
      <c r="B56" s="26" t="s">
        <v>68</v>
      </c>
      <c r="C56" s="26" t="s">
        <v>53</v>
      </c>
      <c r="D56" s="27" t="s">
        <v>225</v>
      </c>
      <c r="E56" s="28" t="s">
        <v>226</v>
      </c>
      <c r="F56" s="24" t="s">
        <v>60</v>
      </c>
      <c r="G56" s="21">
        <v>1.72</v>
      </c>
      <c r="H56" s="21"/>
      <c r="I56" s="22">
        <f t="shared" si="2"/>
        <v>0</v>
      </c>
      <c r="J56" s="22">
        <f t="shared" si="3"/>
        <v>0</v>
      </c>
      <c r="K56" s="30"/>
      <c r="L56" s="3"/>
      <c r="M56" s="3"/>
      <c r="N56" s="3"/>
      <c r="O56" s="3"/>
      <c r="P56" s="3"/>
      <c r="Q56" s="3"/>
      <c r="R56" s="3"/>
      <c r="S56" s="3"/>
      <c r="T56" s="3"/>
      <c r="U56" s="3"/>
      <c r="V56" s="3"/>
      <c r="W56" s="3"/>
      <c r="X56" s="3"/>
      <c r="Y56" s="3"/>
      <c r="Z56" s="3"/>
      <c r="AA56" s="3"/>
      <c r="AB56" s="3"/>
      <c r="AC56" s="3"/>
      <c r="AD56" s="3"/>
    </row>
    <row r="57" spans="1:30" s="54" customFormat="1" ht="51.6" customHeight="1" x14ac:dyDescent="0.3">
      <c r="B57" s="26" t="s">
        <v>216</v>
      </c>
      <c r="C57" s="26" t="s">
        <v>53</v>
      </c>
      <c r="D57" s="27" t="s">
        <v>227</v>
      </c>
      <c r="E57" s="28" t="s">
        <v>228</v>
      </c>
      <c r="F57" s="24" t="s">
        <v>60</v>
      </c>
      <c r="G57" s="21">
        <v>0.31</v>
      </c>
      <c r="H57" s="21"/>
      <c r="I57" s="22">
        <f t="shared" si="2"/>
        <v>0</v>
      </c>
      <c r="J57" s="22">
        <f t="shared" si="3"/>
        <v>0</v>
      </c>
      <c r="K57" s="30"/>
      <c r="L57" s="3"/>
      <c r="M57" s="3"/>
      <c r="N57" s="3"/>
      <c r="O57" s="3"/>
      <c r="P57" s="3"/>
      <c r="Q57" s="3"/>
      <c r="R57" s="3"/>
      <c r="S57" s="3"/>
      <c r="T57" s="3"/>
      <c r="U57" s="3"/>
      <c r="V57" s="3"/>
      <c r="W57" s="3"/>
      <c r="X57" s="3"/>
      <c r="Y57" s="3"/>
      <c r="Z57" s="3"/>
      <c r="AA57" s="3"/>
      <c r="AB57" s="3"/>
      <c r="AC57" s="3"/>
      <c r="AD57" s="3"/>
    </row>
    <row r="58" spans="1:30" s="54" customFormat="1" ht="51.6" customHeight="1" x14ac:dyDescent="0.3">
      <c r="B58" s="26" t="s">
        <v>217</v>
      </c>
      <c r="C58" s="26" t="s">
        <v>53</v>
      </c>
      <c r="D58" s="27" t="s">
        <v>726</v>
      </c>
      <c r="E58" s="28" t="s">
        <v>727</v>
      </c>
      <c r="F58" s="24" t="s">
        <v>60</v>
      </c>
      <c r="G58" s="21">
        <v>0.26</v>
      </c>
      <c r="H58" s="21"/>
      <c r="I58" s="22">
        <f t="shared" si="2"/>
        <v>0</v>
      </c>
      <c r="J58" s="22">
        <f t="shared" si="3"/>
        <v>0</v>
      </c>
      <c r="K58" s="30"/>
      <c r="L58" s="3"/>
      <c r="M58" s="3"/>
      <c r="N58" s="3"/>
      <c r="O58" s="3"/>
      <c r="P58" s="3"/>
      <c r="Q58" s="3"/>
      <c r="R58" s="3"/>
      <c r="S58" s="3"/>
      <c r="T58" s="3"/>
      <c r="U58" s="3"/>
      <c r="V58" s="3"/>
      <c r="W58" s="3"/>
      <c r="X58" s="3"/>
      <c r="Y58" s="3"/>
      <c r="Z58" s="3"/>
      <c r="AA58" s="3"/>
      <c r="AB58" s="3"/>
      <c r="AC58" s="3"/>
      <c r="AD58" s="3"/>
    </row>
    <row r="59" spans="1:30" s="54" customFormat="1" ht="60" customHeight="1" x14ac:dyDescent="0.3">
      <c r="B59" s="26" t="s">
        <v>218</v>
      </c>
      <c r="C59" s="26" t="s">
        <v>53</v>
      </c>
      <c r="D59" s="27" t="s">
        <v>229</v>
      </c>
      <c r="E59" s="28" t="s">
        <v>230</v>
      </c>
      <c r="F59" s="24" t="s">
        <v>54</v>
      </c>
      <c r="G59" s="21">
        <v>3.54</v>
      </c>
      <c r="H59" s="21"/>
      <c r="I59" s="22">
        <f t="shared" si="2"/>
        <v>0</v>
      </c>
      <c r="J59" s="22">
        <f t="shared" si="3"/>
        <v>0</v>
      </c>
      <c r="K59" s="30"/>
      <c r="L59" s="3"/>
      <c r="M59" s="3"/>
      <c r="N59" s="3"/>
      <c r="O59" s="3"/>
      <c r="P59" s="3"/>
      <c r="Q59" s="3"/>
      <c r="R59" s="3"/>
      <c r="S59" s="3"/>
      <c r="T59" s="3"/>
      <c r="U59" s="3"/>
      <c r="V59" s="3"/>
      <c r="W59" s="3"/>
      <c r="X59" s="3"/>
      <c r="Y59" s="3"/>
      <c r="Z59" s="3"/>
      <c r="AA59" s="3"/>
      <c r="AB59" s="3"/>
      <c r="AC59" s="3"/>
      <c r="AD59" s="3"/>
    </row>
    <row r="60" spans="1:30" s="54" customFormat="1" ht="45" customHeight="1" x14ac:dyDescent="0.3">
      <c r="B60" s="26" t="s">
        <v>219</v>
      </c>
      <c r="C60" s="26" t="s">
        <v>53</v>
      </c>
      <c r="D60" s="27" t="s">
        <v>161</v>
      </c>
      <c r="E60" s="28" t="s">
        <v>231</v>
      </c>
      <c r="F60" s="24" t="s">
        <v>54</v>
      </c>
      <c r="G60" s="21">
        <v>1135.1099999999999</v>
      </c>
      <c r="H60" s="21"/>
      <c r="I60" s="22">
        <f t="shared" si="2"/>
        <v>0</v>
      </c>
      <c r="J60" s="22">
        <f t="shared" si="3"/>
        <v>0</v>
      </c>
      <c r="K60" s="30"/>
      <c r="L60" s="3"/>
      <c r="M60" s="3"/>
      <c r="N60" s="3"/>
      <c r="O60" s="3"/>
      <c r="P60" s="3"/>
      <c r="Q60" s="3"/>
      <c r="R60" s="3"/>
      <c r="S60" s="3"/>
      <c r="T60" s="3"/>
      <c r="U60" s="3"/>
      <c r="V60" s="3"/>
      <c r="W60" s="3"/>
      <c r="X60" s="3"/>
      <c r="Y60" s="3"/>
      <c r="Z60" s="3"/>
      <c r="AA60" s="3"/>
      <c r="AB60" s="3"/>
      <c r="AC60" s="3"/>
      <c r="AD60" s="3"/>
    </row>
    <row r="61" spans="1:30" s="54" customFormat="1" ht="45" customHeight="1" x14ac:dyDescent="0.3">
      <c r="B61" s="26" t="s">
        <v>220</v>
      </c>
      <c r="C61" s="26" t="s">
        <v>53</v>
      </c>
      <c r="D61" s="27" t="s">
        <v>162</v>
      </c>
      <c r="E61" s="28" t="s">
        <v>232</v>
      </c>
      <c r="F61" s="24" t="s">
        <v>54</v>
      </c>
      <c r="G61" s="21">
        <v>1530.16</v>
      </c>
      <c r="H61" s="21"/>
      <c r="I61" s="22">
        <f t="shared" si="2"/>
        <v>0</v>
      </c>
      <c r="J61" s="22">
        <f t="shared" si="3"/>
        <v>0</v>
      </c>
      <c r="K61" s="30"/>
      <c r="L61" s="3"/>
      <c r="M61" s="3"/>
      <c r="N61" s="3"/>
      <c r="O61" s="3"/>
      <c r="P61" s="3"/>
      <c r="Q61" s="3"/>
      <c r="R61" s="3"/>
      <c r="S61" s="3"/>
      <c r="T61" s="3"/>
      <c r="U61" s="3"/>
      <c r="V61" s="3"/>
      <c r="W61" s="3"/>
      <c r="X61" s="3"/>
      <c r="Y61" s="3"/>
      <c r="Z61" s="3"/>
      <c r="AA61" s="3"/>
      <c r="AB61" s="3"/>
      <c r="AC61" s="3"/>
      <c r="AD61" s="3"/>
    </row>
    <row r="62" spans="1:30" ht="43.2" customHeight="1" x14ac:dyDescent="0.3">
      <c r="A62" s="54"/>
      <c r="B62" s="26" t="s">
        <v>236</v>
      </c>
      <c r="C62" s="26" t="s">
        <v>53</v>
      </c>
      <c r="D62" s="24" t="s">
        <v>163</v>
      </c>
      <c r="E62" s="31" t="s">
        <v>233</v>
      </c>
      <c r="F62" s="24" t="s">
        <v>54</v>
      </c>
      <c r="G62" s="21">
        <v>117.8</v>
      </c>
      <c r="H62" s="21"/>
      <c r="I62" s="22">
        <f t="shared" si="2"/>
        <v>0</v>
      </c>
      <c r="J62" s="22">
        <f t="shared" si="3"/>
        <v>0</v>
      </c>
      <c r="K62" s="30"/>
      <c r="L62" s="3"/>
      <c r="M62" s="3"/>
      <c r="N62" s="3"/>
      <c r="O62" s="3"/>
      <c r="P62" s="3"/>
      <c r="Q62" s="3"/>
      <c r="R62" s="3"/>
      <c r="S62" s="3"/>
      <c r="T62" s="3"/>
      <c r="U62" s="3"/>
      <c r="V62" s="3"/>
      <c r="W62" s="3"/>
      <c r="X62" s="3"/>
      <c r="Y62" s="3"/>
      <c r="Z62" s="3"/>
      <c r="AA62" s="3"/>
      <c r="AB62" s="3"/>
      <c r="AC62" s="3"/>
      <c r="AD62" s="3"/>
    </row>
    <row r="63" spans="1:30" s="54" customFormat="1" ht="75.599999999999994" customHeight="1" x14ac:dyDescent="0.3">
      <c r="B63" s="26" t="s">
        <v>725</v>
      </c>
      <c r="C63" s="26" t="s">
        <v>53</v>
      </c>
      <c r="D63" s="24" t="s">
        <v>234</v>
      </c>
      <c r="E63" s="31" t="s">
        <v>235</v>
      </c>
      <c r="F63" s="24" t="s">
        <v>54</v>
      </c>
      <c r="G63" s="21">
        <v>105.48</v>
      </c>
      <c r="H63" s="21"/>
      <c r="I63" s="22">
        <f t="shared" si="2"/>
        <v>0</v>
      </c>
      <c r="J63" s="22">
        <f t="shared" si="3"/>
        <v>0</v>
      </c>
      <c r="K63" s="30"/>
      <c r="L63" s="3"/>
      <c r="M63" s="3"/>
      <c r="N63" s="3"/>
      <c r="O63" s="3"/>
      <c r="P63" s="3"/>
      <c r="Q63" s="3"/>
      <c r="R63" s="3"/>
      <c r="S63" s="3"/>
      <c r="T63" s="3"/>
      <c r="U63" s="3"/>
      <c r="V63" s="3"/>
      <c r="W63" s="3"/>
      <c r="X63" s="3"/>
      <c r="Y63" s="3"/>
      <c r="Z63" s="3"/>
      <c r="AA63" s="3"/>
      <c r="AB63" s="3"/>
      <c r="AC63" s="3"/>
      <c r="AD63" s="3"/>
    </row>
    <row r="64" spans="1:30" ht="33" customHeight="1" x14ac:dyDescent="0.3">
      <c r="A64" s="54"/>
      <c r="B64" s="16" t="s">
        <v>20</v>
      </c>
      <c r="C64" s="17"/>
      <c r="D64" s="110" t="s">
        <v>11</v>
      </c>
      <c r="E64" s="111"/>
      <c r="F64" s="111"/>
      <c r="G64" s="111"/>
      <c r="H64" s="111"/>
      <c r="I64" s="185"/>
      <c r="J64" s="18">
        <f>SUM(J65:J72)</f>
        <v>0</v>
      </c>
      <c r="K64" s="30"/>
      <c r="L64" s="3"/>
      <c r="M64" s="3"/>
      <c r="N64" s="3"/>
      <c r="O64" s="3"/>
      <c r="P64" s="3"/>
      <c r="Q64" s="3"/>
      <c r="R64" s="3"/>
      <c r="S64" s="3"/>
      <c r="T64" s="3"/>
      <c r="U64" s="3"/>
      <c r="V64" s="3"/>
      <c r="W64" s="3"/>
      <c r="X64" s="3"/>
      <c r="Y64" s="3"/>
      <c r="Z64" s="3"/>
      <c r="AA64" s="3"/>
      <c r="AB64" s="3"/>
      <c r="AC64" s="3"/>
      <c r="AD64" s="3"/>
    </row>
    <row r="65" spans="1:30" ht="84" customHeight="1" x14ac:dyDescent="0.3">
      <c r="A65" s="54"/>
      <c r="B65" s="26" t="s">
        <v>69</v>
      </c>
      <c r="C65" s="26" t="s">
        <v>53</v>
      </c>
      <c r="D65" s="24" t="s">
        <v>144</v>
      </c>
      <c r="E65" s="25" t="s">
        <v>242</v>
      </c>
      <c r="F65" s="24" t="s">
        <v>243</v>
      </c>
      <c r="G65" s="21">
        <v>1</v>
      </c>
      <c r="H65" s="21"/>
      <c r="I65" s="22">
        <f t="shared" si="2"/>
        <v>0</v>
      </c>
      <c r="J65" s="22">
        <f t="shared" si="3"/>
        <v>0</v>
      </c>
      <c r="K65" s="30"/>
      <c r="L65" s="3"/>
      <c r="M65" s="3"/>
      <c r="N65" s="3"/>
      <c r="O65" s="3"/>
      <c r="P65" s="3"/>
      <c r="Q65" s="3"/>
      <c r="R65" s="3"/>
      <c r="S65" s="3"/>
      <c r="T65" s="3"/>
      <c r="U65" s="3"/>
      <c r="V65" s="3"/>
      <c r="W65" s="3"/>
      <c r="X65" s="3"/>
      <c r="Y65" s="3"/>
      <c r="Z65" s="3"/>
      <c r="AA65" s="3"/>
      <c r="AB65" s="3"/>
      <c r="AC65" s="3"/>
      <c r="AD65" s="3"/>
    </row>
    <row r="66" spans="1:30" ht="41.4" customHeight="1" x14ac:dyDescent="0.3">
      <c r="A66" s="54"/>
      <c r="B66" s="26" t="s">
        <v>70</v>
      </c>
      <c r="C66" s="26" t="s">
        <v>53</v>
      </c>
      <c r="D66" s="24" t="s">
        <v>145</v>
      </c>
      <c r="E66" s="25" t="s">
        <v>244</v>
      </c>
      <c r="F66" s="24" t="s">
        <v>185</v>
      </c>
      <c r="G66" s="21">
        <v>15.87</v>
      </c>
      <c r="H66" s="21"/>
      <c r="I66" s="22">
        <f t="shared" si="2"/>
        <v>0</v>
      </c>
      <c r="J66" s="22">
        <f t="shared" si="3"/>
        <v>0</v>
      </c>
      <c r="K66" s="30"/>
      <c r="L66" s="3"/>
      <c r="M66" s="3"/>
      <c r="N66" s="3"/>
      <c r="O66" s="3"/>
      <c r="P66" s="3"/>
      <c r="Q66" s="3"/>
      <c r="R66" s="3"/>
      <c r="S66" s="3"/>
      <c r="T66" s="3"/>
      <c r="U66" s="3"/>
      <c r="V66" s="3"/>
      <c r="W66" s="3"/>
      <c r="X66" s="3"/>
      <c r="Y66" s="3"/>
      <c r="Z66" s="3"/>
      <c r="AA66" s="3"/>
      <c r="AB66" s="3"/>
      <c r="AC66" s="3"/>
      <c r="AD66" s="3"/>
    </row>
    <row r="67" spans="1:30" s="54" customFormat="1" ht="41.4" customHeight="1" x14ac:dyDescent="0.3">
      <c r="B67" s="26" t="s">
        <v>71</v>
      </c>
      <c r="C67" s="26" t="s">
        <v>53</v>
      </c>
      <c r="D67" s="24" t="s">
        <v>146</v>
      </c>
      <c r="E67" s="25" t="s">
        <v>245</v>
      </c>
      <c r="F67" s="24" t="s">
        <v>60</v>
      </c>
      <c r="G67" s="21">
        <v>0.16</v>
      </c>
      <c r="H67" s="21"/>
      <c r="I67" s="22">
        <f t="shared" si="2"/>
        <v>0</v>
      </c>
      <c r="J67" s="22">
        <f t="shared" si="3"/>
        <v>0</v>
      </c>
      <c r="K67" s="30"/>
      <c r="L67" s="3"/>
      <c r="M67" s="3"/>
      <c r="N67" s="3"/>
      <c r="O67" s="3"/>
      <c r="P67" s="3"/>
      <c r="Q67" s="3"/>
      <c r="R67" s="3"/>
      <c r="S67" s="3"/>
      <c r="T67" s="3"/>
      <c r="U67" s="3"/>
      <c r="V67" s="3"/>
      <c r="W67" s="3"/>
      <c r="X67" s="3"/>
      <c r="Y67" s="3"/>
      <c r="Z67" s="3"/>
      <c r="AA67" s="3"/>
      <c r="AB67" s="3"/>
      <c r="AC67" s="3"/>
      <c r="AD67" s="3"/>
    </row>
    <row r="68" spans="1:30" s="54" customFormat="1" ht="41.4" customHeight="1" x14ac:dyDescent="0.3">
      <c r="B68" s="26" t="s">
        <v>237</v>
      </c>
      <c r="C68" s="26" t="s">
        <v>263</v>
      </c>
      <c r="D68" s="77" t="s">
        <v>247</v>
      </c>
      <c r="E68" s="25" t="s">
        <v>147</v>
      </c>
      <c r="F68" s="24" t="s">
        <v>42</v>
      </c>
      <c r="G68" s="21">
        <v>1</v>
      </c>
      <c r="H68" s="23"/>
      <c r="I68" s="22">
        <f t="shared" si="2"/>
        <v>0</v>
      </c>
      <c r="J68" s="22">
        <f t="shared" si="3"/>
        <v>0</v>
      </c>
      <c r="K68" s="30"/>
      <c r="L68" s="3"/>
      <c r="M68" s="3"/>
      <c r="N68" s="3"/>
      <c r="O68" s="3"/>
      <c r="P68" s="3"/>
      <c r="Q68" s="3"/>
      <c r="R68" s="3"/>
      <c r="S68" s="3"/>
      <c r="T68" s="3"/>
      <c r="U68" s="3"/>
      <c r="V68" s="3"/>
      <c r="W68" s="3"/>
      <c r="X68" s="3"/>
      <c r="Y68" s="3"/>
      <c r="Z68" s="3"/>
      <c r="AA68" s="3"/>
      <c r="AB68" s="3"/>
      <c r="AC68" s="3"/>
      <c r="AD68" s="3"/>
    </row>
    <row r="69" spans="1:30" s="54" customFormat="1" ht="41.4" customHeight="1" x14ac:dyDescent="0.3">
      <c r="B69" s="26" t="s">
        <v>238</v>
      </c>
      <c r="C69" s="26" t="s">
        <v>263</v>
      </c>
      <c r="D69" s="77" t="s">
        <v>253</v>
      </c>
      <c r="E69" s="65" t="s">
        <v>148</v>
      </c>
      <c r="F69" s="69" t="s">
        <v>42</v>
      </c>
      <c r="G69" s="21">
        <v>1</v>
      </c>
      <c r="H69" s="70"/>
      <c r="I69" s="22">
        <f t="shared" si="2"/>
        <v>0</v>
      </c>
      <c r="J69" s="22">
        <f t="shared" si="3"/>
        <v>0</v>
      </c>
      <c r="K69" s="30"/>
      <c r="L69" s="3"/>
      <c r="M69" s="3"/>
      <c r="N69" s="3"/>
      <c r="O69" s="3"/>
      <c r="P69" s="3"/>
      <c r="Q69" s="3"/>
      <c r="R69" s="3"/>
      <c r="S69" s="3"/>
      <c r="T69" s="3"/>
      <c r="U69" s="3"/>
      <c r="V69" s="3"/>
      <c r="W69" s="3"/>
      <c r="X69" s="3"/>
      <c r="Y69" s="3"/>
      <c r="Z69" s="3"/>
      <c r="AA69" s="3"/>
      <c r="AB69" s="3"/>
      <c r="AC69" s="3"/>
      <c r="AD69" s="3"/>
    </row>
    <row r="70" spans="1:30" s="54" customFormat="1" ht="41.4" customHeight="1" x14ac:dyDescent="0.3">
      <c r="B70" s="26" t="s">
        <v>239</v>
      </c>
      <c r="C70" s="26" t="s">
        <v>53</v>
      </c>
      <c r="D70" s="24" t="s">
        <v>150</v>
      </c>
      <c r="E70" s="25" t="s">
        <v>149</v>
      </c>
      <c r="F70" s="24" t="s">
        <v>42</v>
      </c>
      <c r="G70" s="21">
        <v>2</v>
      </c>
      <c r="H70" s="21"/>
      <c r="I70" s="22">
        <f t="shared" si="2"/>
        <v>0</v>
      </c>
      <c r="J70" s="22">
        <f t="shared" si="3"/>
        <v>0</v>
      </c>
      <c r="K70" s="30"/>
      <c r="L70" s="3"/>
      <c r="M70" s="3"/>
      <c r="N70" s="3"/>
      <c r="O70" s="3"/>
      <c r="P70" s="3"/>
      <c r="Q70" s="3"/>
      <c r="R70" s="3"/>
      <c r="S70" s="3"/>
      <c r="T70" s="3"/>
      <c r="U70" s="3"/>
      <c r="V70" s="3"/>
      <c r="W70" s="3"/>
      <c r="X70" s="3"/>
      <c r="Y70" s="3"/>
      <c r="Z70" s="3"/>
      <c r="AA70" s="3"/>
      <c r="AB70" s="3"/>
      <c r="AC70" s="3"/>
      <c r="AD70" s="3"/>
    </row>
    <row r="71" spans="1:30" s="54" customFormat="1" ht="41.4" customHeight="1" x14ac:dyDescent="0.3">
      <c r="B71" s="26" t="s">
        <v>240</v>
      </c>
      <c r="C71" s="26" t="s">
        <v>53</v>
      </c>
      <c r="D71" s="24" t="s">
        <v>266</v>
      </c>
      <c r="E71" s="25" t="s">
        <v>267</v>
      </c>
      <c r="F71" s="24" t="s">
        <v>42</v>
      </c>
      <c r="G71" s="21">
        <v>1</v>
      </c>
      <c r="H71" s="21"/>
      <c r="I71" s="22">
        <f t="shared" si="2"/>
        <v>0</v>
      </c>
      <c r="J71" s="22">
        <f t="shared" si="3"/>
        <v>0</v>
      </c>
      <c r="K71" s="30"/>
      <c r="L71" s="3"/>
      <c r="M71" s="3"/>
      <c r="N71" s="3"/>
      <c r="O71" s="3"/>
      <c r="P71" s="3"/>
      <c r="Q71" s="3"/>
      <c r="R71" s="3"/>
      <c r="S71" s="3"/>
      <c r="T71" s="3"/>
      <c r="U71" s="3"/>
      <c r="V71" s="3"/>
      <c r="W71" s="3"/>
      <c r="X71" s="3"/>
      <c r="Y71" s="3"/>
      <c r="Z71" s="3"/>
      <c r="AA71" s="3"/>
      <c r="AB71" s="3"/>
      <c r="AC71" s="3"/>
      <c r="AD71" s="3"/>
    </row>
    <row r="72" spans="1:30" s="54" customFormat="1" ht="41.4" customHeight="1" x14ac:dyDescent="0.3">
      <c r="B72" s="26" t="s">
        <v>241</v>
      </c>
      <c r="C72" s="26" t="s">
        <v>53</v>
      </c>
      <c r="D72" s="24" t="s">
        <v>268</v>
      </c>
      <c r="E72" s="25" t="s">
        <v>269</v>
      </c>
      <c r="F72" s="24" t="s">
        <v>42</v>
      </c>
      <c r="G72" s="21">
        <v>1</v>
      </c>
      <c r="H72" s="21"/>
      <c r="I72" s="22">
        <f t="shared" si="2"/>
        <v>0</v>
      </c>
      <c r="J72" s="22">
        <f t="shared" si="3"/>
        <v>0</v>
      </c>
      <c r="K72" s="30"/>
      <c r="L72" s="3"/>
      <c r="M72" s="3"/>
      <c r="N72" s="3"/>
      <c r="O72" s="3"/>
      <c r="P72" s="3"/>
      <c r="Q72" s="3"/>
      <c r="R72" s="3"/>
      <c r="S72" s="3"/>
      <c r="T72" s="3"/>
      <c r="U72" s="3"/>
      <c r="V72" s="3"/>
      <c r="W72" s="3"/>
      <c r="X72" s="3"/>
      <c r="Y72" s="3"/>
      <c r="Z72" s="3"/>
      <c r="AA72" s="3"/>
      <c r="AB72" s="3"/>
      <c r="AC72" s="3"/>
      <c r="AD72" s="3"/>
    </row>
    <row r="73" spans="1:30" ht="31.8" customHeight="1" x14ac:dyDescent="0.3">
      <c r="A73" s="54"/>
      <c r="B73" s="16" t="s">
        <v>21</v>
      </c>
      <c r="C73" s="17"/>
      <c r="D73" s="110" t="s">
        <v>2</v>
      </c>
      <c r="E73" s="111"/>
      <c r="F73" s="111"/>
      <c r="G73" s="111"/>
      <c r="H73" s="111"/>
      <c r="I73" s="185"/>
      <c r="J73" s="18">
        <f>SUM(J74:J78)</f>
        <v>0</v>
      </c>
      <c r="K73" s="19"/>
      <c r="L73" s="1"/>
      <c r="M73" s="1"/>
      <c r="N73" s="1"/>
      <c r="O73" s="1"/>
      <c r="P73" s="1"/>
      <c r="Q73" s="1"/>
      <c r="R73" s="1"/>
      <c r="S73" s="1"/>
      <c r="T73" s="1"/>
      <c r="U73" s="1"/>
      <c r="V73" s="1"/>
      <c r="W73" s="1"/>
      <c r="X73" s="1"/>
      <c r="Y73" s="1"/>
      <c r="Z73" s="1"/>
      <c r="AA73" s="1"/>
      <c r="AB73" s="1"/>
      <c r="AC73" s="1"/>
      <c r="AD73" s="1"/>
    </row>
    <row r="74" spans="1:30" ht="64.8" customHeight="1" x14ac:dyDescent="0.3">
      <c r="A74" s="54"/>
      <c r="B74" s="26" t="s">
        <v>72</v>
      </c>
      <c r="C74" s="26" t="s">
        <v>53</v>
      </c>
      <c r="D74" s="27" t="s">
        <v>272</v>
      </c>
      <c r="E74" s="28" t="s">
        <v>273</v>
      </c>
      <c r="F74" s="24" t="s">
        <v>60</v>
      </c>
      <c r="G74" s="21">
        <v>111</v>
      </c>
      <c r="H74" s="21"/>
      <c r="I74" s="22">
        <f t="shared" si="2"/>
        <v>0</v>
      </c>
      <c r="J74" s="22">
        <f t="shared" si="3"/>
        <v>0</v>
      </c>
      <c r="K74" s="30"/>
      <c r="L74" s="3"/>
      <c r="M74" s="3"/>
      <c r="N74" s="3"/>
      <c r="O74" s="3"/>
      <c r="P74" s="3"/>
      <c r="Q74" s="3"/>
      <c r="R74" s="3"/>
      <c r="S74" s="3"/>
      <c r="T74" s="3"/>
      <c r="U74" s="3"/>
      <c r="V74" s="3"/>
      <c r="W74" s="3"/>
      <c r="X74" s="3"/>
      <c r="Y74" s="3"/>
      <c r="Z74" s="3"/>
      <c r="AA74" s="3"/>
      <c r="AB74" s="3"/>
      <c r="AC74" s="3"/>
      <c r="AD74" s="3"/>
    </row>
    <row r="75" spans="1:30" s="54" customFormat="1" ht="64.8" customHeight="1" x14ac:dyDescent="0.3">
      <c r="B75" s="26" t="s">
        <v>73</v>
      </c>
      <c r="C75" s="26" t="s">
        <v>55</v>
      </c>
      <c r="D75" s="27">
        <v>95241</v>
      </c>
      <c r="E75" s="28" t="s">
        <v>274</v>
      </c>
      <c r="F75" s="24" t="s">
        <v>54</v>
      </c>
      <c r="G75" s="21">
        <v>918.75</v>
      </c>
      <c r="H75" s="29"/>
      <c r="I75" s="22">
        <f t="shared" si="2"/>
        <v>0</v>
      </c>
      <c r="J75" s="22">
        <f t="shared" si="3"/>
        <v>0</v>
      </c>
      <c r="K75" s="30"/>
      <c r="L75" s="3"/>
      <c r="M75" s="3"/>
      <c r="N75" s="3"/>
      <c r="O75" s="3"/>
      <c r="P75" s="3"/>
      <c r="Q75" s="3"/>
      <c r="R75" s="3"/>
      <c r="S75" s="3"/>
      <c r="T75" s="3"/>
      <c r="U75" s="3"/>
      <c r="V75" s="3"/>
      <c r="W75" s="3"/>
      <c r="X75" s="3"/>
      <c r="Y75" s="3"/>
      <c r="Z75" s="3"/>
      <c r="AA75" s="3"/>
      <c r="AB75" s="3"/>
      <c r="AC75" s="3"/>
      <c r="AD75" s="3"/>
    </row>
    <row r="76" spans="1:30" s="54" customFormat="1" ht="64.8" customHeight="1" x14ac:dyDescent="0.3">
      <c r="B76" s="26" t="s">
        <v>74</v>
      </c>
      <c r="C76" s="26" t="s">
        <v>53</v>
      </c>
      <c r="D76" s="27" t="s">
        <v>151</v>
      </c>
      <c r="E76" s="28" t="s">
        <v>275</v>
      </c>
      <c r="F76" s="24" t="s">
        <v>54</v>
      </c>
      <c r="G76" s="21">
        <v>918.75</v>
      </c>
      <c r="H76" s="21"/>
      <c r="I76" s="22">
        <f t="shared" si="2"/>
        <v>0</v>
      </c>
      <c r="J76" s="22">
        <f t="shared" si="3"/>
        <v>0</v>
      </c>
      <c r="K76" s="30"/>
      <c r="L76" s="3"/>
      <c r="M76" s="3"/>
      <c r="N76" s="3"/>
      <c r="O76" s="3"/>
      <c r="P76" s="3"/>
      <c r="Q76" s="3"/>
      <c r="R76" s="3"/>
      <c r="S76" s="3"/>
      <c r="T76" s="3"/>
      <c r="U76" s="3"/>
      <c r="V76" s="3"/>
      <c r="W76" s="3"/>
      <c r="X76" s="3"/>
      <c r="Y76" s="3"/>
      <c r="Z76" s="3"/>
      <c r="AA76" s="3"/>
      <c r="AB76" s="3"/>
      <c r="AC76" s="3"/>
      <c r="AD76" s="3"/>
    </row>
    <row r="77" spans="1:30" s="54" customFormat="1" ht="64.8" customHeight="1" x14ac:dyDescent="0.3">
      <c r="B77" s="26" t="s">
        <v>270</v>
      </c>
      <c r="C77" s="26" t="s">
        <v>53</v>
      </c>
      <c r="D77" s="27" t="s">
        <v>152</v>
      </c>
      <c r="E77" s="28" t="s">
        <v>276</v>
      </c>
      <c r="F77" s="24" t="s">
        <v>185</v>
      </c>
      <c r="G77" s="21">
        <v>530.84</v>
      </c>
      <c r="H77" s="21"/>
      <c r="I77" s="22">
        <f t="shared" si="2"/>
        <v>0</v>
      </c>
      <c r="J77" s="22">
        <f t="shared" si="3"/>
        <v>0</v>
      </c>
      <c r="K77" s="30"/>
      <c r="L77" s="3"/>
      <c r="M77" s="3"/>
      <c r="N77" s="3"/>
      <c r="O77" s="3"/>
      <c r="P77" s="3"/>
      <c r="Q77" s="3"/>
      <c r="R77" s="3"/>
      <c r="S77" s="3"/>
      <c r="T77" s="3"/>
      <c r="U77" s="3"/>
      <c r="V77" s="3"/>
      <c r="W77" s="3"/>
      <c r="X77" s="3"/>
      <c r="Y77" s="3"/>
      <c r="Z77" s="3"/>
      <c r="AA77" s="3"/>
      <c r="AB77" s="3"/>
      <c r="AC77" s="3"/>
      <c r="AD77" s="3"/>
    </row>
    <row r="78" spans="1:30" s="54" customFormat="1" ht="64.8" customHeight="1" x14ac:dyDescent="0.3">
      <c r="B78" s="26" t="s">
        <v>271</v>
      </c>
      <c r="C78" s="26" t="s">
        <v>53</v>
      </c>
      <c r="D78" s="27" t="s">
        <v>153</v>
      </c>
      <c r="E78" s="28" t="s">
        <v>277</v>
      </c>
      <c r="F78" s="24" t="s">
        <v>54</v>
      </c>
      <c r="G78" s="21">
        <v>1.62</v>
      </c>
      <c r="H78" s="21"/>
      <c r="I78" s="22">
        <f t="shared" si="2"/>
        <v>0</v>
      </c>
      <c r="J78" s="22">
        <f t="shared" si="3"/>
        <v>0</v>
      </c>
      <c r="K78" s="30"/>
      <c r="L78" s="3"/>
      <c r="M78" s="3"/>
      <c r="N78" s="3"/>
      <c r="O78" s="3"/>
      <c r="P78" s="3"/>
      <c r="Q78" s="3"/>
      <c r="R78" s="3"/>
      <c r="S78" s="3"/>
      <c r="T78" s="3"/>
      <c r="U78" s="3"/>
      <c r="V78" s="3"/>
      <c r="W78" s="3"/>
      <c r="X78" s="3"/>
      <c r="Y78" s="3"/>
      <c r="Z78" s="3"/>
      <c r="AA78" s="3"/>
      <c r="AB78" s="3"/>
      <c r="AC78" s="3"/>
      <c r="AD78" s="3"/>
    </row>
    <row r="79" spans="1:30" ht="22.2" customHeight="1" x14ac:dyDescent="0.3">
      <c r="A79" s="54"/>
      <c r="B79" s="16" t="s">
        <v>22</v>
      </c>
      <c r="C79" s="17"/>
      <c r="D79" s="110" t="s">
        <v>4</v>
      </c>
      <c r="E79" s="111"/>
      <c r="F79" s="111"/>
      <c r="G79" s="111"/>
      <c r="H79" s="111"/>
      <c r="I79" s="185"/>
      <c r="J79" s="18">
        <f>SUM(J80:J116)</f>
        <v>0</v>
      </c>
      <c r="K79" s="19"/>
      <c r="L79" s="1"/>
      <c r="M79" s="1"/>
      <c r="N79" s="1"/>
      <c r="O79" s="1"/>
      <c r="P79" s="1"/>
      <c r="Q79" s="1"/>
      <c r="R79" s="1"/>
      <c r="S79" s="1"/>
      <c r="T79" s="1"/>
      <c r="U79" s="1"/>
      <c r="V79" s="1"/>
      <c r="W79" s="1"/>
      <c r="X79" s="1"/>
      <c r="Y79" s="1"/>
      <c r="Z79" s="1"/>
      <c r="AA79" s="1"/>
      <c r="AB79" s="1"/>
      <c r="AC79" s="1"/>
      <c r="AD79" s="1"/>
    </row>
    <row r="80" spans="1:30" ht="45" customHeight="1" x14ac:dyDescent="0.3">
      <c r="A80" s="54"/>
      <c r="B80" s="26" t="s">
        <v>80</v>
      </c>
      <c r="C80" s="26" t="s">
        <v>53</v>
      </c>
      <c r="D80" s="27" t="s">
        <v>350</v>
      </c>
      <c r="E80" s="28" t="s">
        <v>351</v>
      </c>
      <c r="F80" s="24" t="s">
        <v>42</v>
      </c>
      <c r="G80" s="21">
        <v>167</v>
      </c>
      <c r="H80" s="29"/>
      <c r="I80" s="22">
        <f t="shared" si="2"/>
        <v>0</v>
      </c>
      <c r="J80" s="22">
        <f t="shared" si="3"/>
        <v>0</v>
      </c>
      <c r="K80" s="30"/>
      <c r="L80" s="3"/>
      <c r="M80" s="3"/>
      <c r="N80" s="3"/>
      <c r="O80" s="3"/>
      <c r="P80" s="3"/>
      <c r="Q80" s="3"/>
      <c r="R80" s="3"/>
      <c r="S80" s="3"/>
      <c r="T80" s="3"/>
      <c r="U80" s="3"/>
      <c r="V80" s="3"/>
      <c r="W80" s="3"/>
      <c r="X80" s="3"/>
      <c r="Y80" s="3"/>
      <c r="Z80" s="3"/>
      <c r="AA80" s="3"/>
      <c r="AB80" s="3"/>
      <c r="AC80" s="3"/>
      <c r="AD80" s="3"/>
    </row>
    <row r="81" spans="2:30" s="54" customFormat="1" ht="45" customHeight="1" x14ac:dyDescent="0.3">
      <c r="B81" s="26" t="s">
        <v>81</v>
      </c>
      <c r="C81" s="26" t="s">
        <v>55</v>
      </c>
      <c r="D81" s="27">
        <v>1873</v>
      </c>
      <c r="E81" s="28" t="s">
        <v>352</v>
      </c>
      <c r="F81" s="24" t="s">
        <v>42</v>
      </c>
      <c r="G81" s="21">
        <v>3</v>
      </c>
      <c r="H81" s="29"/>
      <c r="I81" s="22">
        <f t="shared" si="2"/>
        <v>0</v>
      </c>
      <c r="J81" s="22">
        <f t="shared" si="3"/>
        <v>0</v>
      </c>
      <c r="K81" s="30"/>
      <c r="L81" s="3"/>
      <c r="M81" s="3"/>
      <c r="N81" s="3"/>
      <c r="O81" s="3"/>
      <c r="P81" s="3"/>
      <c r="Q81" s="3"/>
      <c r="R81" s="3"/>
      <c r="S81" s="3"/>
      <c r="T81" s="3"/>
      <c r="U81" s="3"/>
      <c r="V81" s="3"/>
      <c r="W81" s="3"/>
      <c r="X81" s="3"/>
      <c r="Y81" s="3"/>
      <c r="Z81" s="3"/>
      <c r="AA81" s="3"/>
      <c r="AB81" s="3"/>
      <c r="AC81" s="3"/>
      <c r="AD81" s="3"/>
    </row>
    <row r="82" spans="2:30" s="54" customFormat="1" ht="45" customHeight="1" x14ac:dyDescent="0.3">
      <c r="B82" s="26" t="s">
        <v>82</v>
      </c>
      <c r="C82" s="26" t="s">
        <v>55</v>
      </c>
      <c r="D82" s="27">
        <v>12001</v>
      </c>
      <c r="E82" s="28" t="s">
        <v>353</v>
      </c>
      <c r="F82" s="24" t="s">
        <v>42</v>
      </c>
      <c r="G82" s="21">
        <v>127</v>
      </c>
      <c r="H82" s="29"/>
      <c r="I82" s="22">
        <f t="shared" si="2"/>
        <v>0</v>
      </c>
      <c r="J82" s="22">
        <f t="shared" si="3"/>
        <v>0</v>
      </c>
      <c r="K82" s="30"/>
      <c r="L82" s="3"/>
      <c r="M82" s="3"/>
      <c r="N82" s="3"/>
      <c r="O82" s="3"/>
      <c r="P82" s="3"/>
      <c r="Q82" s="3"/>
      <c r="R82" s="3"/>
      <c r="S82" s="3"/>
      <c r="T82" s="3"/>
      <c r="U82" s="3"/>
      <c r="V82" s="3"/>
      <c r="W82" s="3"/>
      <c r="X82" s="3"/>
      <c r="Y82" s="3"/>
      <c r="Z82" s="3"/>
      <c r="AA82" s="3"/>
      <c r="AB82" s="3"/>
      <c r="AC82" s="3"/>
      <c r="AD82" s="3"/>
    </row>
    <row r="83" spans="2:30" s="54" customFormat="1" ht="45" customHeight="1" x14ac:dyDescent="0.3">
      <c r="B83" s="26" t="s">
        <v>316</v>
      </c>
      <c r="C83" s="26" t="s">
        <v>55</v>
      </c>
      <c r="D83" s="27">
        <v>92869</v>
      </c>
      <c r="E83" s="28" t="s">
        <v>354</v>
      </c>
      <c r="F83" s="24" t="s">
        <v>42</v>
      </c>
      <c r="G83" s="21">
        <v>1</v>
      </c>
      <c r="H83" s="29"/>
      <c r="I83" s="22">
        <f t="shared" si="2"/>
        <v>0</v>
      </c>
      <c r="J83" s="22">
        <f t="shared" si="3"/>
        <v>0</v>
      </c>
      <c r="K83" s="30"/>
      <c r="L83" s="3"/>
      <c r="M83" s="3"/>
      <c r="N83" s="3"/>
      <c r="O83" s="3"/>
      <c r="P83" s="3"/>
      <c r="Q83" s="3"/>
      <c r="R83" s="3"/>
      <c r="S83" s="3"/>
      <c r="T83" s="3"/>
      <c r="U83" s="3"/>
      <c r="V83" s="3"/>
      <c r="W83" s="3"/>
      <c r="X83" s="3"/>
      <c r="Y83" s="3"/>
      <c r="Z83" s="3"/>
      <c r="AA83" s="3"/>
      <c r="AB83" s="3"/>
      <c r="AC83" s="3"/>
      <c r="AD83" s="3"/>
    </row>
    <row r="84" spans="2:30" s="54" customFormat="1" ht="45" customHeight="1" x14ac:dyDescent="0.3">
      <c r="B84" s="26" t="s">
        <v>317</v>
      </c>
      <c r="C84" s="26" t="s">
        <v>55</v>
      </c>
      <c r="D84" s="27">
        <v>91924</v>
      </c>
      <c r="E84" s="28" t="s">
        <v>355</v>
      </c>
      <c r="F84" s="24" t="s">
        <v>185</v>
      </c>
      <c r="G84" s="21">
        <v>1890</v>
      </c>
      <c r="H84" s="29"/>
      <c r="I84" s="22">
        <f t="shared" si="2"/>
        <v>0</v>
      </c>
      <c r="J84" s="22">
        <f t="shared" si="3"/>
        <v>0</v>
      </c>
      <c r="K84" s="30"/>
      <c r="L84" s="3"/>
      <c r="M84" s="3"/>
      <c r="N84" s="3"/>
      <c r="O84" s="3"/>
      <c r="P84" s="3"/>
      <c r="Q84" s="3"/>
      <c r="R84" s="3"/>
      <c r="S84" s="3"/>
      <c r="T84" s="3"/>
      <c r="U84" s="3"/>
      <c r="V84" s="3"/>
      <c r="W84" s="3"/>
      <c r="X84" s="3"/>
      <c r="Y84" s="3"/>
      <c r="Z84" s="3"/>
      <c r="AA84" s="3"/>
      <c r="AB84" s="3"/>
      <c r="AC84" s="3"/>
      <c r="AD84" s="3"/>
    </row>
    <row r="85" spans="2:30" s="54" customFormat="1" ht="45" customHeight="1" x14ac:dyDescent="0.3">
      <c r="B85" s="26" t="s">
        <v>318</v>
      </c>
      <c r="C85" s="26" t="s">
        <v>55</v>
      </c>
      <c r="D85" s="27">
        <v>91932</v>
      </c>
      <c r="E85" s="28" t="s">
        <v>356</v>
      </c>
      <c r="F85" s="24" t="s">
        <v>185</v>
      </c>
      <c r="G85" s="21">
        <v>205.4</v>
      </c>
      <c r="H85" s="29"/>
      <c r="I85" s="22">
        <f t="shared" si="2"/>
        <v>0</v>
      </c>
      <c r="J85" s="22">
        <f t="shared" si="3"/>
        <v>0</v>
      </c>
      <c r="K85" s="30"/>
      <c r="L85" s="3"/>
      <c r="M85" s="3"/>
      <c r="N85" s="3"/>
      <c r="O85" s="3"/>
      <c r="P85" s="3"/>
      <c r="Q85" s="3"/>
      <c r="R85" s="3"/>
      <c r="S85" s="3"/>
      <c r="T85" s="3"/>
      <c r="U85" s="3"/>
      <c r="V85" s="3"/>
      <c r="W85" s="3"/>
      <c r="X85" s="3"/>
      <c r="Y85" s="3"/>
      <c r="Z85" s="3"/>
      <c r="AA85" s="3"/>
      <c r="AB85" s="3"/>
      <c r="AC85" s="3"/>
      <c r="AD85" s="3"/>
    </row>
    <row r="86" spans="2:30" s="54" customFormat="1" ht="45" customHeight="1" x14ac:dyDescent="0.3">
      <c r="B86" s="26" t="s">
        <v>319</v>
      </c>
      <c r="C86" s="26" t="s">
        <v>55</v>
      </c>
      <c r="D86" s="27">
        <v>91935</v>
      </c>
      <c r="E86" s="28" t="s">
        <v>357</v>
      </c>
      <c r="F86" s="24" t="s">
        <v>185</v>
      </c>
      <c r="G86" s="21">
        <v>72.3</v>
      </c>
      <c r="H86" s="29"/>
      <c r="I86" s="22">
        <f t="shared" si="2"/>
        <v>0</v>
      </c>
      <c r="J86" s="22">
        <f t="shared" si="3"/>
        <v>0</v>
      </c>
      <c r="K86" s="30"/>
      <c r="L86" s="3"/>
      <c r="M86" s="3"/>
      <c r="N86" s="3"/>
      <c r="O86" s="3"/>
      <c r="P86" s="3"/>
      <c r="Q86" s="3"/>
      <c r="R86" s="3"/>
      <c r="S86" s="3"/>
      <c r="T86" s="3"/>
      <c r="U86" s="3"/>
      <c r="V86" s="3"/>
      <c r="W86" s="3"/>
      <c r="X86" s="3"/>
      <c r="Y86" s="3"/>
      <c r="Z86" s="3"/>
      <c r="AA86" s="3"/>
      <c r="AB86" s="3"/>
      <c r="AC86" s="3"/>
      <c r="AD86" s="3"/>
    </row>
    <row r="87" spans="2:30" s="54" customFormat="1" ht="45" customHeight="1" x14ac:dyDescent="0.3">
      <c r="B87" s="26" t="s">
        <v>320</v>
      </c>
      <c r="C87" s="26" t="s">
        <v>55</v>
      </c>
      <c r="D87" s="27">
        <v>91926</v>
      </c>
      <c r="E87" s="28" t="s">
        <v>358</v>
      </c>
      <c r="F87" s="24" t="s">
        <v>185</v>
      </c>
      <c r="G87" s="21">
        <v>1379.5</v>
      </c>
      <c r="H87" s="29"/>
      <c r="I87" s="22">
        <f t="shared" si="2"/>
        <v>0</v>
      </c>
      <c r="J87" s="22">
        <f t="shared" si="3"/>
        <v>0</v>
      </c>
      <c r="K87" s="30"/>
      <c r="L87" s="3"/>
      <c r="M87" s="3"/>
      <c r="N87" s="3"/>
      <c r="O87" s="3"/>
      <c r="P87" s="3"/>
      <c r="Q87" s="3"/>
      <c r="R87" s="3"/>
      <c r="S87" s="3"/>
      <c r="T87" s="3"/>
      <c r="U87" s="3"/>
      <c r="V87" s="3"/>
      <c r="W87" s="3"/>
      <c r="X87" s="3"/>
      <c r="Y87" s="3"/>
      <c r="Z87" s="3"/>
      <c r="AA87" s="3"/>
      <c r="AB87" s="3"/>
      <c r="AC87" s="3"/>
      <c r="AD87" s="3"/>
    </row>
    <row r="88" spans="2:30" s="54" customFormat="1" ht="45" customHeight="1" x14ac:dyDescent="0.3">
      <c r="B88" s="26" t="s">
        <v>321</v>
      </c>
      <c r="C88" s="26" t="s">
        <v>53</v>
      </c>
      <c r="D88" s="27" t="s">
        <v>359</v>
      </c>
      <c r="E88" s="28" t="s">
        <v>360</v>
      </c>
      <c r="F88" s="24" t="s">
        <v>185</v>
      </c>
      <c r="G88" s="21">
        <v>11.4</v>
      </c>
      <c r="H88" s="29"/>
      <c r="I88" s="22">
        <f t="shared" si="2"/>
        <v>0</v>
      </c>
      <c r="J88" s="22">
        <f t="shared" si="3"/>
        <v>0</v>
      </c>
      <c r="K88" s="30"/>
      <c r="L88" s="3"/>
      <c r="M88" s="3"/>
      <c r="N88" s="3"/>
      <c r="O88" s="3"/>
      <c r="P88" s="3"/>
      <c r="Q88" s="3"/>
      <c r="R88" s="3"/>
      <c r="S88" s="3"/>
      <c r="T88" s="3"/>
      <c r="U88" s="3"/>
      <c r="V88" s="3"/>
      <c r="W88" s="3"/>
      <c r="X88" s="3"/>
      <c r="Y88" s="3"/>
      <c r="Z88" s="3"/>
      <c r="AA88" s="3"/>
      <c r="AB88" s="3"/>
      <c r="AC88" s="3"/>
      <c r="AD88" s="3"/>
    </row>
    <row r="89" spans="2:30" s="54" customFormat="1" ht="45" customHeight="1" x14ac:dyDescent="0.3">
      <c r="B89" s="26" t="s">
        <v>322</v>
      </c>
      <c r="C89" s="26" t="s">
        <v>55</v>
      </c>
      <c r="D89" s="27">
        <v>91928</v>
      </c>
      <c r="E89" s="28" t="s">
        <v>361</v>
      </c>
      <c r="F89" s="24" t="s">
        <v>185</v>
      </c>
      <c r="G89" s="21">
        <v>1184.4000000000001</v>
      </c>
      <c r="H89" s="29"/>
      <c r="I89" s="22">
        <f t="shared" si="2"/>
        <v>0</v>
      </c>
      <c r="J89" s="22">
        <f t="shared" si="3"/>
        <v>0</v>
      </c>
      <c r="K89" s="30"/>
      <c r="L89" s="3"/>
      <c r="M89" s="3"/>
      <c r="N89" s="3"/>
      <c r="O89" s="3"/>
      <c r="P89" s="3"/>
      <c r="Q89" s="3"/>
      <c r="R89" s="3"/>
      <c r="S89" s="3"/>
      <c r="T89" s="3"/>
      <c r="U89" s="3"/>
      <c r="V89" s="3"/>
      <c r="W89" s="3"/>
      <c r="X89" s="3"/>
      <c r="Y89" s="3"/>
      <c r="Z89" s="3"/>
      <c r="AA89" s="3"/>
      <c r="AB89" s="3"/>
      <c r="AC89" s="3"/>
      <c r="AD89" s="3"/>
    </row>
    <row r="90" spans="2:30" s="54" customFormat="1" ht="45" customHeight="1" x14ac:dyDescent="0.3">
      <c r="B90" s="26" t="s">
        <v>323</v>
      </c>
      <c r="C90" s="26" t="s">
        <v>264</v>
      </c>
      <c r="D90" s="71" t="s">
        <v>515</v>
      </c>
      <c r="E90" s="72" t="s">
        <v>730</v>
      </c>
      <c r="F90" s="69" t="s">
        <v>42</v>
      </c>
      <c r="G90" s="21">
        <v>128</v>
      </c>
      <c r="H90" s="73"/>
      <c r="I90" s="22">
        <f t="shared" si="2"/>
        <v>0</v>
      </c>
      <c r="J90" s="22">
        <f t="shared" si="3"/>
        <v>0</v>
      </c>
      <c r="K90" s="30"/>
      <c r="L90" s="3"/>
      <c r="M90" s="3"/>
      <c r="N90" s="3"/>
      <c r="O90" s="3"/>
      <c r="P90" s="3"/>
      <c r="Q90" s="3"/>
      <c r="R90" s="3"/>
      <c r="S90" s="3"/>
      <c r="T90" s="3"/>
      <c r="U90" s="3"/>
      <c r="V90" s="3"/>
      <c r="W90" s="3"/>
      <c r="X90" s="3"/>
      <c r="Y90" s="3"/>
      <c r="Z90" s="3"/>
      <c r="AA90" s="3"/>
      <c r="AB90" s="3"/>
      <c r="AC90" s="3"/>
      <c r="AD90" s="3"/>
    </row>
    <row r="91" spans="2:30" s="54" customFormat="1" ht="45" customHeight="1" x14ac:dyDescent="0.3">
      <c r="B91" s="26" t="s">
        <v>324</v>
      </c>
      <c r="C91" s="26" t="s">
        <v>55</v>
      </c>
      <c r="D91" s="27">
        <v>97599</v>
      </c>
      <c r="E91" s="28" t="s">
        <v>362</v>
      </c>
      <c r="F91" s="24" t="s">
        <v>42</v>
      </c>
      <c r="G91" s="21">
        <v>31</v>
      </c>
      <c r="H91" s="29"/>
      <c r="I91" s="22">
        <f t="shared" si="2"/>
        <v>0</v>
      </c>
      <c r="J91" s="22">
        <f t="shared" si="3"/>
        <v>0</v>
      </c>
      <c r="K91" s="30"/>
      <c r="L91" s="3"/>
      <c r="M91" s="3"/>
      <c r="N91" s="3"/>
      <c r="O91" s="3"/>
      <c r="P91" s="3"/>
      <c r="Q91" s="3"/>
      <c r="R91" s="3"/>
      <c r="S91" s="3"/>
      <c r="T91" s="3"/>
      <c r="U91" s="3"/>
      <c r="V91" s="3"/>
      <c r="W91" s="3"/>
      <c r="X91" s="3"/>
      <c r="Y91" s="3"/>
      <c r="Z91" s="3"/>
      <c r="AA91" s="3"/>
      <c r="AB91" s="3"/>
      <c r="AC91" s="3"/>
      <c r="AD91" s="3"/>
    </row>
    <row r="92" spans="2:30" s="54" customFormat="1" ht="45" customHeight="1" x14ac:dyDescent="0.3">
      <c r="B92" s="26" t="s">
        <v>325</v>
      </c>
      <c r="C92" s="26" t="s">
        <v>55</v>
      </c>
      <c r="D92" s="27">
        <v>97887</v>
      </c>
      <c r="E92" s="28" t="s">
        <v>363</v>
      </c>
      <c r="F92" s="24" t="s">
        <v>42</v>
      </c>
      <c r="G92" s="21">
        <v>1</v>
      </c>
      <c r="H92" s="29"/>
      <c r="I92" s="22">
        <f t="shared" si="2"/>
        <v>0</v>
      </c>
      <c r="J92" s="22">
        <f t="shared" si="3"/>
        <v>0</v>
      </c>
      <c r="K92" s="30"/>
      <c r="L92" s="3"/>
      <c r="M92" s="3"/>
      <c r="N92" s="3"/>
      <c r="O92" s="3"/>
      <c r="P92" s="3"/>
      <c r="Q92" s="3"/>
      <c r="R92" s="3"/>
      <c r="S92" s="3"/>
      <c r="T92" s="3"/>
      <c r="U92" s="3"/>
      <c r="V92" s="3"/>
      <c r="W92" s="3"/>
      <c r="X92" s="3"/>
      <c r="Y92" s="3"/>
      <c r="Z92" s="3"/>
      <c r="AA92" s="3"/>
      <c r="AB92" s="3"/>
      <c r="AC92" s="3"/>
      <c r="AD92" s="3"/>
    </row>
    <row r="93" spans="2:30" s="54" customFormat="1" ht="45" customHeight="1" x14ac:dyDescent="0.3">
      <c r="B93" s="26" t="s">
        <v>326</v>
      </c>
      <c r="C93" s="26" t="s">
        <v>53</v>
      </c>
      <c r="D93" s="27" t="s">
        <v>364</v>
      </c>
      <c r="E93" s="28" t="s">
        <v>365</v>
      </c>
      <c r="F93" s="24" t="s">
        <v>42</v>
      </c>
      <c r="G93" s="21">
        <v>9</v>
      </c>
      <c r="H93" s="29"/>
      <c r="I93" s="22">
        <f t="shared" si="2"/>
        <v>0</v>
      </c>
      <c r="J93" s="22">
        <f t="shared" si="3"/>
        <v>0</v>
      </c>
      <c r="K93" s="30"/>
      <c r="L93" s="3"/>
      <c r="M93" s="3"/>
      <c r="N93" s="3"/>
      <c r="O93" s="3"/>
      <c r="P93" s="3"/>
      <c r="Q93" s="3"/>
      <c r="R93" s="3"/>
      <c r="S93" s="3"/>
      <c r="T93" s="3"/>
      <c r="U93" s="3"/>
      <c r="V93" s="3"/>
      <c r="W93" s="3"/>
      <c r="X93" s="3"/>
      <c r="Y93" s="3"/>
      <c r="Z93" s="3"/>
      <c r="AA93" s="3"/>
      <c r="AB93" s="3"/>
      <c r="AC93" s="3"/>
      <c r="AD93" s="3"/>
    </row>
    <row r="94" spans="2:30" s="54" customFormat="1" ht="45" customHeight="1" x14ac:dyDescent="0.3">
      <c r="B94" s="26" t="s">
        <v>327</v>
      </c>
      <c r="C94" s="26" t="s">
        <v>55</v>
      </c>
      <c r="D94" s="27">
        <v>91953</v>
      </c>
      <c r="E94" s="28" t="s">
        <v>366</v>
      </c>
      <c r="F94" s="24" t="s">
        <v>42</v>
      </c>
      <c r="G94" s="21">
        <v>6</v>
      </c>
      <c r="H94" s="29"/>
      <c r="I94" s="22">
        <f t="shared" si="2"/>
        <v>0</v>
      </c>
      <c r="J94" s="22">
        <f t="shared" si="3"/>
        <v>0</v>
      </c>
      <c r="K94" s="30"/>
      <c r="L94" s="3"/>
      <c r="M94" s="3"/>
      <c r="N94" s="3"/>
      <c r="O94" s="3"/>
      <c r="P94" s="3"/>
      <c r="Q94" s="3"/>
      <c r="R94" s="3"/>
      <c r="S94" s="3"/>
      <c r="T94" s="3"/>
      <c r="U94" s="3"/>
      <c r="V94" s="3"/>
      <c r="W94" s="3"/>
      <c r="X94" s="3"/>
      <c r="Y94" s="3"/>
      <c r="Z94" s="3"/>
      <c r="AA94" s="3"/>
      <c r="AB94" s="3"/>
      <c r="AC94" s="3"/>
      <c r="AD94" s="3"/>
    </row>
    <row r="95" spans="2:30" s="54" customFormat="1" ht="45" customHeight="1" x14ac:dyDescent="0.3">
      <c r="B95" s="26" t="s">
        <v>328</v>
      </c>
      <c r="C95" s="26" t="s">
        <v>55</v>
      </c>
      <c r="D95" s="27">
        <v>91959</v>
      </c>
      <c r="E95" s="28" t="s">
        <v>367</v>
      </c>
      <c r="F95" s="24" t="s">
        <v>42</v>
      </c>
      <c r="G95" s="21">
        <v>13</v>
      </c>
      <c r="H95" s="29"/>
      <c r="I95" s="22">
        <f t="shared" si="2"/>
        <v>0</v>
      </c>
      <c r="J95" s="22">
        <f t="shared" si="3"/>
        <v>0</v>
      </c>
      <c r="K95" s="30"/>
      <c r="L95" s="3"/>
      <c r="M95" s="3"/>
      <c r="N95" s="3"/>
      <c r="O95" s="3"/>
      <c r="P95" s="3"/>
      <c r="Q95" s="3"/>
      <c r="R95" s="3"/>
      <c r="S95" s="3"/>
      <c r="T95" s="3"/>
      <c r="U95" s="3"/>
      <c r="V95" s="3"/>
      <c r="W95" s="3"/>
      <c r="X95" s="3"/>
      <c r="Y95" s="3"/>
      <c r="Z95" s="3"/>
      <c r="AA95" s="3"/>
      <c r="AB95" s="3"/>
      <c r="AC95" s="3"/>
      <c r="AD95" s="3"/>
    </row>
    <row r="96" spans="2:30" s="54" customFormat="1" ht="45" customHeight="1" x14ac:dyDescent="0.3">
      <c r="B96" s="26" t="s">
        <v>329</v>
      </c>
      <c r="C96" s="26" t="s">
        <v>55</v>
      </c>
      <c r="D96" s="27">
        <v>91967</v>
      </c>
      <c r="E96" s="28" t="s">
        <v>368</v>
      </c>
      <c r="F96" s="24" t="s">
        <v>42</v>
      </c>
      <c r="G96" s="21">
        <v>11</v>
      </c>
      <c r="H96" s="29"/>
      <c r="I96" s="22">
        <f t="shared" si="2"/>
        <v>0</v>
      </c>
      <c r="J96" s="22">
        <f t="shared" si="3"/>
        <v>0</v>
      </c>
      <c r="K96" s="30"/>
      <c r="L96" s="3"/>
      <c r="M96" s="3"/>
      <c r="N96" s="3"/>
      <c r="O96" s="3"/>
      <c r="P96" s="3"/>
      <c r="Q96" s="3"/>
      <c r="R96" s="3"/>
      <c r="S96" s="3"/>
      <c r="T96" s="3"/>
      <c r="U96" s="3"/>
      <c r="V96" s="3"/>
      <c r="W96" s="3"/>
      <c r="X96" s="3"/>
      <c r="Y96" s="3"/>
      <c r="Z96" s="3"/>
      <c r="AA96" s="3"/>
      <c r="AB96" s="3"/>
      <c r="AC96" s="3"/>
      <c r="AD96" s="3"/>
    </row>
    <row r="97" spans="2:30" s="54" customFormat="1" ht="45" customHeight="1" x14ac:dyDescent="0.3">
      <c r="B97" s="26" t="s">
        <v>330</v>
      </c>
      <c r="C97" s="26" t="s">
        <v>55</v>
      </c>
      <c r="D97" s="27">
        <v>92000</v>
      </c>
      <c r="E97" s="28" t="s">
        <v>369</v>
      </c>
      <c r="F97" s="24" t="s">
        <v>42</v>
      </c>
      <c r="G97" s="21">
        <v>134</v>
      </c>
      <c r="H97" s="29"/>
      <c r="I97" s="22">
        <f t="shared" si="2"/>
        <v>0</v>
      </c>
      <c r="J97" s="22">
        <f t="shared" si="3"/>
        <v>0</v>
      </c>
      <c r="K97" s="30"/>
      <c r="L97" s="3"/>
      <c r="M97" s="3"/>
      <c r="N97" s="3"/>
      <c r="O97" s="3"/>
      <c r="P97" s="3"/>
      <c r="Q97" s="3"/>
      <c r="R97" s="3"/>
      <c r="S97" s="3"/>
      <c r="T97" s="3"/>
      <c r="U97" s="3"/>
      <c r="V97" s="3"/>
      <c r="W97" s="3"/>
      <c r="X97" s="3"/>
      <c r="Y97" s="3"/>
      <c r="Z97" s="3"/>
      <c r="AA97" s="3"/>
      <c r="AB97" s="3"/>
      <c r="AC97" s="3"/>
      <c r="AD97" s="3"/>
    </row>
    <row r="98" spans="2:30" s="54" customFormat="1" ht="45" customHeight="1" x14ac:dyDescent="0.3">
      <c r="B98" s="26" t="s">
        <v>331</v>
      </c>
      <c r="C98" s="26" t="s">
        <v>55</v>
      </c>
      <c r="D98" s="27">
        <v>91993</v>
      </c>
      <c r="E98" s="28" t="s">
        <v>370</v>
      </c>
      <c r="F98" s="24" t="s">
        <v>42</v>
      </c>
      <c r="G98" s="21">
        <v>4</v>
      </c>
      <c r="H98" s="29"/>
      <c r="I98" s="22">
        <f t="shared" si="2"/>
        <v>0</v>
      </c>
      <c r="J98" s="22">
        <f t="shared" si="3"/>
        <v>0</v>
      </c>
      <c r="K98" s="30"/>
      <c r="L98" s="3"/>
      <c r="M98" s="3"/>
      <c r="N98" s="3"/>
      <c r="O98" s="3"/>
      <c r="P98" s="3"/>
      <c r="Q98" s="3"/>
      <c r="R98" s="3"/>
      <c r="S98" s="3"/>
      <c r="T98" s="3"/>
      <c r="U98" s="3"/>
      <c r="V98" s="3"/>
      <c r="W98" s="3"/>
      <c r="X98" s="3"/>
      <c r="Y98" s="3"/>
      <c r="Z98" s="3"/>
      <c r="AA98" s="3"/>
      <c r="AB98" s="3"/>
      <c r="AC98" s="3"/>
      <c r="AD98" s="3"/>
    </row>
    <row r="99" spans="2:30" s="54" customFormat="1" ht="45" customHeight="1" x14ac:dyDescent="0.3">
      <c r="B99" s="26" t="s">
        <v>332</v>
      </c>
      <c r="C99" s="26" t="s">
        <v>55</v>
      </c>
      <c r="D99" s="27">
        <v>93671</v>
      </c>
      <c r="E99" s="28" t="s">
        <v>371</v>
      </c>
      <c r="F99" s="24" t="s">
        <v>42</v>
      </c>
      <c r="G99" s="21">
        <v>2</v>
      </c>
      <c r="H99" s="29"/>
      <c r="I99" s="22">
        <f t="shared" si="2"/>
        <v>0</v>
      </c>
      <c r="J99" s="22">
        <f t="shared" si="3"/>
        <v>0</v>
      </c>
      <c r="K99" s="30"/>
      <c r="L99" s="3"/>
      <c r="M99" s="3"/>
      <c r="N99" s="3"/>
      <c r="O99" s="3"/>
      <c r="P99" s="3"/>
      <c r="Q99" s="3"/>
      <c r="R99" s="3"/>
      <c r="S99" s="3"/>
      <c r="T99" s="3"/>
      <c r="U99" s="3"/>
      <c r="V99" s="3"/>
      <c r="W99" s="3"/>
      <c r="X99" s="3"/>
      <c r="Y99" s="3"/>
      <c r="Z99" s="3"/>
      <c r="AA99" s="3"/>
      <c r="AB99" s="3"/>
      <c r="AC99" s="3"/>
      <c r="AD99" s="3"/>
    </row>
    <row r="100" spans="2:30" s="54" customFormat="1" ht="45" customHeight="1" x14ac:dyDescent="0.3">
      <c r="B100" s="26" t="s">
        <v>333</v>
      </c>
      <c r="C100" s="26" t="s">
        <v>53</v>
      </c>
      <c r="D100" s="27" t="s">
        <v>372</v>
      </c>
      <c r="E100" s="28" t="s">
        <v>373</v>
      </c>
      <c r="F100" s="24" t="s">
        <v>42</v>
      </c>
      <c r="G100" s="21">
        <v>1</v>
      </c>
      <c r="H100" s="29"/>
      <c r="I100" s="22">
        <f t="shared" si="2"/>
        <v>0</v>
      </c>
      <c r="J100" s="22">
        <f t="shared" si="3"/>
        <v>0</v>
      </c>
      <c r="K100" s="30"/>
      <c r="L100" s="3"/>
      <c r="M100" s="3"/>
      <c r="N100" s="3"/>
      <c r="O100" s="3"/>
      <c r="P100" s="3"/>
      <c r="Q100" s="3"/>
      <c r="R100" s="3"/>
      <c r="S100" s="3"/>
      <c r="T100" s="3"/>
      <c r="U100" s="3"/>
      <c r="V100" s="3"/>
      <c r="W100" s="3"/>
      <c r="X100" s="3"/>
      <c r="Y100" s="3"/>
      <c r="Z100" s="3"/>
      <c r="AA100" s="3"/>
      <c r="AB100" s="3"/>
      <c r="AC100" s="3"/>
      <c r="AD100" s="3"/>
    </row>
    <row r="101" spans="2:30" s="54" customFormat="1" ht="45" customHeight="1" x14ac:dyDescent="0.3">
      <c r="B101" s="26" t="s">
        <v>334</v>
      </c>
      <c r="C101" s="26" t="s">
        <v>55</v>
      </c>
      <c r="D101" s="27">
        <v>93653</v>
      </c>
      <c r="E101" s="28" t="s">
        <v>374</v>
      </c>
      <c r="F101" s="24" t="s">
        <v>42</v>
      </c>
      <c r="G101" s="21">
        <v>27</v>
      </c>
      <c r="H101" s="29"/>
      <c r="I101" s="22">
        <f t="shared" si="2"/>
        <v>0</v>
      </c>
      <c r="J101" s="22">
        <f t="shared" si="3"/>
        <v>0</v>
      </c>
      <c r="K101" s="30"/>
      <c r="L101" s="3"/>
      <c r="M101" s="3"/>
      <c r="N101" s="3"/>
      <c r="O101" s="3"/>
      <c r="P101" s="3"/>
      <c r="Q101" s="3"/>
      <c r="R101" s="3"/>
      <c r="S101" s="3"/>
      <c r="T101" s="3"/>
      <c r="U101" s="3"/>
      <c r="V101" s="3"/>
      <c r="W101" s="3"/>
      <c r="X101" s="3"/>
      <c r="Y101" s="3"/>
      <c r="Z101" s="3"/>
      <c r="AA101" s="3"/>
      <c r="AB101" s="3"/>
      <c r="AC101" s="3"/>
      <c r="AD101" s="3"/>
    </row>
    <row r="102" spans="2:30" s="54" customFormat="1" ht="45" customHeight="1" x14ac:dyDescent="0.3">
      <c r="B102" s="26" t="s">
        <v>335</v>
      </c>
      <c r="C102" s="26" t="s">
        <v>55</v>
      </c>
      <c r="D102" s="27">
        <v>93654</v>
      </c>
      <c r="E102" s="28" t="s">
        <v>375</v>
      </c>
      <c r="F102" s="24" t="s">
        <v>42</v>
      </c>
      <c r="G102" s="21">
        <v>3</v>
      </c>
      <c r="H102" s="29"/>
      <c r="I102" s="22">
        <f t="shared" si="2"/>
        <v>0</v>
      </c>
      <c r="J102" s="22">
        <f t="shared" si="3"/>
        <v>0</v>
      </c>
      <c r="K102" s="30"/>
      <c r="L102" s="3"/>
      <c r="M102" s="3"/>
      <c r="N102" s="3"/>
      <c r="O102" s="3"/>
      <c r="P102" s="3"/>
      <c r="Q102" s="3"/>
      <c r="R102" s="3"/>
      <c r="S102" s="3"/>
      <c r="T102" s="3"/>
      <c r="U102" s="3"/>
      <c r="V102" s="3"/>
      <c r="W102" s="3"/>
      <c r="X102" s="3"/>
      <c r="Y102" s="3"/>
      <c r="Z102" s="3"/>
      <c r="AA102" s="3"/>
      <c r="AB102" s="3"/>
      <c r="AC102" s="3"/>
      <c r="AD102" s="3"/>
    </row>
    <row r="103" spans="2:30" s="54" customFormat="1" ht="45" customHeight="1" x14ac:dyDescent="0.3">
      <c r="B103" s="26" t="s">
        <v>336</v>
      </c>
      <c r="C103" s="26" t="s">
        <v>55</v>
      </c>
      <c r="D103" s="27">
        <v>93655</v>
      </c>
      <c r="E103" s="28" t="s">
        <v>376</v>
      </c>
      <c r="F103" s="24" t="s">
        <v>42</v>
      </c>
      <c r="G103" s="21">
        <v>1</v>
      </c>
      <c r="H103" s="29"/>
      <c r="I103" s="22">
        <f t="shared" si="2"/>
        <v>0</v>
      </c>
      <c r="J103" s="22">
        <f t="shared" si="3"/>
        <v>0</v>
      </c>
      <c r="K103" s="30"/>
      <c r="L103" s="3"/>
      <c r="M103" s="3"/>
      <c r="N103" s="3"/>
      <c r="O103" s="3"/>
      <c r="P103" s="3"/>
      <c r="Q103" s="3"/>
      <c r="R103" s="3"/>
      <c r="S103" s="3"/>
      <c r="T103" s="3"/>
      <c r="U103" s="3"/>
      <c r="V103" s="3"/>
      <c r="W103" s="3"/>
      <c r="X103" s="3"/>
      <c r="Y103" s="3"/>
      <c r="Z103" s="3"/>
      <c r="AA103" s="3"/>
      <c r="AB103" s="3"/>
      <c r="AC103" s="3"/>
      <c r="AD103" s="3"/>
    </row>
    <row r="104" spans="2:30" s="54" customFormat="1" ht="45" customHeight="1" x14ac:dyDescent="0.3">
      <c r="B104" s="26" t="s">
        <v>337</v>
      </c>
      <c r="C104" s="26" t="s">
        <v>55</v>
      </c>
      <c r="D104" s="27">
        <v>93656</v>
      </c>
      <c r="E104" s="28" t="s">
        <v>377</v>
      </c>
      <c r="F104" s="24" t="s">
        <v>42</v>
      </c>
      <c r="G104" s="21">
        <v>1</v>
      </c>
      <c r="H104" s="29"/>
      <c r="I104" s="22">
        <f t="shared" si="2"/>
        <v>0</v>
      </c>
      <c r="J104" s="22">
        <f t="shared" si="3"/>
        <v>0</v>
      </c>
      <c r="K104" s="30"/>
      <c r="L104" s="3"/>
      <c r="M104" s="3"/>
      <c r="N104" s="3"/>
      <c r="O104" s="3"/>
      <c r="P104" s="3"/>
      <c r="Q104" s="3"/>
      <c r="R104" s="3"/>
      <c r="S104" s="3"/>
      <c r="T104" s="3"/>
      <c r="U104" s="3"/>
      <c r="V104" s="3"/>
      <c r="W104" s="3"/>
      <c r="X104" s="3"/>
      <c r="Y104" s="3"/>
      <c r="Z104" s="3"/>
      <c r="AA104" s="3"/>
      <c r="AB104" s="3"/>
      <c r="AC104" s="3"/>
      <c r="AD104" s="3"/>
    </row>
    <row r="105" spans="2:30" s="54" customFormat="1" ht="45" customHeight="1" x14ac:dyDescent="0.3">
      <c r="B105" s="26" t="s">
        <v>338</v>
      </c>
      <c r="C105" s="26" t="s">
        <v>55</v>
      </c>
      <c r="D105" s="27">
        <v>93660</v>
      </c>
      <c r="E105" s="28" t="s">
        <v>378</v>
      </c>
      <c r="F105" s="24" t="s">
        <v>42</v>
      </c>
      <c r="G105" s="21">
        <v>6</v>
      </c>
      <c r="H105" s="29"/>
      <c r="I105" s="22">
        <f t="shared" si="2"/>
        <v>0</v>
      </c>
      <c r="J105" s="22">
        <f t="shared" si="3"/>
        <v>0</v>
      </c>
      <c r="K105" s="30"/>
      <c r="L105" s="3"/>
      <c r="M105" s="3"/>
      <c r="N105" s="3"/>
      <c r="O105" s="3"/>
      <c r="P105" s="3"/>
      <c r="Q105" s="3"/>
      <c r="R105" s="3"/>
      <c r="S105" s="3"/>
      <c r="T105" s="3"/>
      <c r="U105" s="3"/>
      <c r="V105" s="3"/>
      <c r="W105" s="3"/>
      <c r="X105" s="3"/>
      <c r="Y105" s="3"/>
      <c r="Z105" s="3"/>
      <c r="AA105" s="3"/>
      <c r="AB105" s="3"/>
      <c r="AC105" s="3"/>
      <c r="AD105" s="3"/>
    </row>
    <row r="106" spans="2:30" s="54" customFormat="1" ht="45" customHeight="1" x14ac:dyDescent="0.3">
      <c r="B106" s="26" t="s">
        <v>339</v>
      </c>
      <c r="C106" s="26" t="s">
        <v>55</v>
      </c>
      <c r="D106" s="71">
        <v>39465</v>
      </c>
      <c r="E106" s="72" t="s">
        <v>641</v>
      </c>
      <c r="F106" s="69" t="s">
        <v>42</v>
      </c>
      <c r="G106" s="21">
        <v>12</v>
      </c>
      <c r="H106" s="73"/>
      <c r="I106" s="22">
        <f t="shared" si="2"/>
        <v>0</v>
      </c>
      <c r="J106" s="22">
        <f t="shared" si="3"/>
        <v>0</v>
      </c>
      <c r="K106" s="30"/>
      <c r="L106" s="3"/>
      <c r="M106" s="3"/>
      <c r="N106" s="3"/>
      <c r="O106" s="3"/>
      <c r="P106" s="3"/>
      <c r="Q106" s="3"/>
      <c r="R106" s="3"/>
      <c r="S106" s="3"/>
      <c r="T106" s="3"/>
      <c r="U106" s="3"/>
      <c r="V106" s="3"/>
      <c r="W106" s="3"/>
      <c r="X106" s="3"/>
      <c r="Y106" s="3"/>
      <c r="Z106" s="3"/>
      <c r="AA106" s="3"/>
      <c r="AB106" s="3"/>
      <c r="AC106" s="3"/>
      <c r="AD106" s="3"/>
    </row>
    <row r="107" spans="2:30" s="54" customFormat="1" ht="45" customHeight="1" x14ac:dyDescent="0.3">
      <c r="B107" s="26" t="s">
        <v>340</v>
      </c>
      <c r="C107" s="26" t="s">
        <v>53</v>
      </c>
      <c r="D107" s="27" t="s">
        <v>379</v>
      </c>
      <c r="E107" s="28" t="s">
        <v>380</v>
      </c>
      <c r="F107" s="24" t="s">
        <v>42</v>
      </c>
      <c r="G107" s="21">
        <v>1</v>
      </c>
      <c r="H107" s="29"/>
      <c r="I107" s="22">
        <f t="shared" si="2"/>
        <v>0</v>
      </c>
      <c r="J107" s="22">
        <f t="shared" si="3"/>
        <v>0</v>
      </c>
      <c r="K107" s="30"/>
      <c r="L107" s="3"/>
      <c r="M107" s="3"/>
      <c r="N107" s="3"/>
      <c r="O107" s="3"/>
      <c r="P107" s="3"/>
      <c r="Q107" s="3"/>
      <c r="R107" s="3"/>
      <c r="S107" s="3"/>
      <c r="T107" s="3"/>
      <c r="U107" s="3"/>
      <c r="V107" s="3"/>
      <c r="W107" s="3"/>
      <c r="X107" s="3"/>
      <c r="Y107" s="3"/>
      <c r="Z107" s="3"/>
      <c r="AA107" s="3"/>
      <c r="AB107" s="3"/>
      <c r="AC107" s="3"/>
      <c r="AD107" s="3"/>
    </row>
    <row r="108" spans="2:30" s="54" customFormat="1" ht="45" customHeight="1" x14ac:dyDescent="0.3">
      <c r="B108" s="26" t="s">
        <v>341</v>
      </c>
      <c r="C108" s="26" t="s">
        <v>55</v>
      </c>
      <c r="D108" s="27">
        <v>91856</v>
      </c>
      <c r="E108" s="28" t="s">
        <v>381</v>
      </c>
      <c r="F108" s="24" t="s">
        <v>185</v>
      </c>
      <c r="G108" s="21">
        <v>83.3</v>
      </c>
      <c r="H108" s="29"/>
      <c r="I108" s="22">
        <f t="shared" si="2"/>
        <v>0</v>
      </c>
      <c r="J108" s="22">
        <f t="shared" si="3"/>
        <v>0</v>
      </c>
      <c r="K108" s="30"/>
      <c r="L108" s="3"/>
      <c r="M108" s="3"/>
      <c r="N108" s="3"/>
      <c r="O108" s="3"/>
      <c r="P108" s="3"/>
      <c r="Q108" s="3"/>
      <c r="R108" s="3"/>
      <c r="S108" s="3"/>
      <c r="T108" s="3"/>
      <c r="U108" s="3"/>
      <c r="V108" s="3"/>
      <c r="W108" s="3"/>
      <c r="X108" s="3"/>
      <c r="Y108" s="3"/>
      <c r="Z108" s="3"/>
      <c r="AA108" s="3"/>
      <c r="AB108" s="3"/>
      <c r="AC108" s="3"/>
      <c r="AD108" s="3"/>
    </row>
    <row r="109" spans="2:30" s="54" customFormat="1" ht="45" customHeight="1" x14ac:dyDescent="0.3">
      <c r="B109" s="26" t="s">
        <v>342</v>
      </c>
      <c r="C109" s="26" t="s">
        <v>55</v>
      </c>
      <c r="D109" s="27">
        <v>91854</v>
      </c>
      <c r="E109" s="28" t="s">
        <v>382</v>
      </c>
      <c r="F109" s="24" t="s">
        <v>185</v>
      </c>
      <c r="G109" s="21">
        <v>913.3</v>
      </c>
      <c r="H109" s="29"/>
      <c r="I109" s="22">
        <f t="shared" si="2"/>
        <v>0</v>
      </c>
      <c r="J109" s="22">
        <f t="shared" si="3"/>
        <v>0</v>
      </c>
      <c r="K109" s="30"/>
      <c r="L109" s="3"/>
      <c r="M109" s="3"/>
      <c r="N109" s="3"/>
      <c r="O109" s="3"/>
      <c r="P109" s="3"/>
      <c r="Q109" s="3"/>
      <c r="R109" s="3"/>
      <c r="S109" s="3"/>
      <c r="T109" s="3"/>
      <c r="U109" s="3"/>
      <c r="V109" s="3"/>
      <c r="W109" s="3"/>
      <c r="X109" s="3"/>
      <c r="Y109" s="3"/>
      <c r="Z109" s="3"/>
      <c r="AA109" s="3"/>
      <c r="AB109" s="3"/>
      <c r="AC109" s="3"/>
      <c r="AD109" s="3"/>
    </row>
    <row r="110" spans="2:30" s="54" customFormat="1" ht="45" customHeight="1" x14ac:dyDescent="0.3">
      <c r="B110" s="26" t="s">
        <v>343</v>
      </c>
      <c r="C110" s="26" t="s">
        <v>55</v>
      </c>
      <c r="D110" s="27">
        <v>91860</v>
      </c>
      <c r="E110" s="28" t="s">
        <v>383</v>
      </c>
      <c r="F110" s="24" t="s">
        <v>185</v>
      </c>
      <c r="G110" s="21">
        <v>26.1</v>
      </c>
      <c r="H110" s="29"/>
      <c r="I110" s="22">
        <f t="shared" si="2"/>
        <v>0</v>
      </c>
      <c r="J110" s="22">
        <f t="shared" si="3"/>
        <v>0</v>
      </c>
      <c r="K110" s="30"/>
      <c r="L110" s="3"/>
      <c r="M110" s="3"/>
      <c r="N110" s="3"/>
      <c r="O110" s="3"/>
      <c r="P110" s="3"/>
      <c r="Q110" s="3"/>
      <c r="R110" s="3"/>
      <c r="S110" s="3"/>
      <c r="T110" s="3"/>
      <c r="U110" s="3"/>
      <c r="V110" s="3"/>
      <c r="W110" s="3"/>
      <c r="X110" s="3"/>
      <c r="Y110" s="3"/>
      <c r="Z110" s="3"/>
      <c r="AA110" s="3"/>
      <c r="AB110" s="3"/>
      <c r="AC110" s="3"/>
      <c r="AD110" s="3"/>
    </row>
    <row r="111" spans="2:30" s="54" customFormat="1" ht="45" customHeight="1" x14ac:dyDescent="0.3">
      <c r="B111" s="26" t="s">
        <v>344</v>
      </c>
      <c r="C111" s="26" t="s">
        <v>55</v>
      </c>
      <c r="D111" s="27">
        <v>101879</v>
      </c>
      <c r="E111" s="28" t="s">
        <v>384</v>
      </c>
      <c r="F111" s="24" t="s">
        <v>42</v>
      </c>
      <c r="G111" s="21">
        <v>1</v>
      </c>
      <c r="H111" s="29"/>
      <c r="I111" s="22">
        <f t="shared" si="2"/>
        <v>0</v>
      </c>
      <c r="J111" s="22">
        <f t="shared" si="3"/>
        <v>0</v>
      </c>
      <c r="K111" s="30"/>
      <c r="L111" s="3"/>
      <c r="M111" s="3"/>
      <c r="N111" s="3"/>
      <c r="O111" s="3"/>
      <c r="P111" s="3"/>
      <c r="Q111" s="3"/>
      <c r="R111" s="3"/>
      <c r="S111" s="3"/>
      <c r="T111" s="3"/>
      <c r="U111" s="3"/>
      <c r="V111" s="3"/>
      <c r="W111" s="3"/>
      <c r="X111" s="3"/>
      <c r="Y111" s="3"/>
      <c r="Z111" s="3"/>
      <c r="AA111" s="3"/>
      <c r="AB111" s="3"/>
      <c r="AC111" s="3"/>
      <c r="AD111" s="3"/>
    </row>
    <row r="112" spans="2:30" s="54" customFormat="1" ht="45" customHeight="1" x14ac:dyDescent="0.3">
      <c r="B112" s="26" t="s">
        <v>345</v>
      </c>
      <c r="C112" s="26" t="s">
        <v>53</v>
      </c>
      <c r="D112" s="27" t="s">
        <v>385</v>
      </c>
      <c r="E112" s="28" t="s">
        <v>386</v>
      </c>
      <c r="F112" s="24" t="s">
        <v>42</v>
      </c>
      <c r="G112" s="21">
        <v>1</v>
      </c>
      <c r="H112" s="29"/>
      <c r="I112" s="22">
        <f t="shared" si="2"/>
        <v>0</v>
      </c>
      <c r="J112" s="22">
        <f t="shared" si="3"/>
        <v>0</v>
      </c>
      <c r="K112" s="30"/>
      <c r="L112" s="3"/>
      <c r="M112" s="3"/>
      <c r="N112" s="3"/>
      <c r="O112" s="3"/>
      <c r="P112" s="3"/>
      <c r="Q112" s="3"/>
      <c r="R112" s="3"/>
      <c r="S112" s="3"/>
      <c r="T112" s="3"/>
      <c r="U112" s="3"/>
      <c r="V112" s="3"/>
      <c r="W112" s="3"/>
      <c r="X112" s="3"/>
      <c r="Y112" s="3"/>
      <c r="Z112" s="3"/>
      <c r="AA112" s="3"/>
      <c r="AB112" s="3"/>
      <c r="AC112" s="3"/>
      <c r="AD112" s="3"/>
    </row>
    <row r="113" spans="1:30" s="54" customFormat="1" ht="45" customHeight="1" x14ac:dyDescent="0.3">
      <c r="B113" s="26" t="s">
        <v>346</v>
      </c>
      <c r="C113" s="26" t="s">
        <v>55</v>
      </c>
      <c r="D113" s="27">
        <v>101894</v>
      </c>
      <c r="E113" s="28" t="s">
        <v>387</v>
      </c>
      <c r="F113" s="24" t="s">
        <v>42</v>
      </c>
      <c r="G113" s="21">
        <v>1</v>
      </c>
      <c r="H113" s="29"/>
      <c r="I113" s="22">
        <f t="shared" si="2"/>
        <v>0</v>
      </c>
      <c r="J113" s="22">
        <f t="shared" si="3"/>
        <v>0</v>
      </c>
      <c r="K113" s="30"/>
      <c r="L113" s="3"/>
      <c r="M113" s="3"/>
      <c r="N113" s="3"/>
      <c r="O113" s="3"/>
      <c r="P113" s="3"/>
      <c r="Q113" s="3"/>
      <c r="R113" s="3"/>
      <c r="S113" s="3"/>
      <c r="T113" s="3"/>
      <c r="U113" s="3"/>
      <c r="V113" s="3"/>
      <c r="W113" s="3"/>
      <c r="X113" s="3"/>
      <c r="Y113" s="3"/>
      <c r="Z113" s="3"/>
      <c r="AA113" s="3"/>
      <c r="AB113" s="3"/>
      <c r="AC113" s="3"/>
      <c r="AD113" s="3"/>
    </row>
    <row r="114" spans="1:30" s="54" customFormat="1" ht="45" customHeight="1" x14ac:dyDescent="0.3">
      <c r="B114" s="26" t="s">
        <v>347</v>
      </c>
      <c r="C114" s="26" t="s">
        <v>53</v>
      </c>
      <c r="D114" s="27" t="s">
        <v>388</v>
      </c>
      <c r="E114" s="28" t="s">
        <v>389</v>
      </c>
      <c r="F114" s="24" t="s">
        <v>42</v>
      </c>
      <c r="G114" s="21">
        <v>4</v>
      </c>
      <c r="H114" s="29"/>
      <c r="I114" s="22">
        <f t="shared" si="2"/>
        <v>0</v>
      </c>
      <c r="J114" s="22">
        <f t="shared" si="3"/>
        <v>0</v>
      </c>
      <c r="K114" s="30"/>
      <c r="L114" s="3"/>
      <c r="M114" s="3"/>
      <c r="N114" s="3"/>
      <c r="O114" s="3"/>
      <c r="P114" s="3"/>
      <c r="Q114" s="3"/>
      <c r="R114" s="3"/>
      <c r="S114" s="3"/>
      <c r="T114" s="3"/>
      <c r="U114" s="3"/>
      <c r="V114" s="3"/>
      <c r="W114" s="3"/>
      <c r="X114" s="3"/>
      <c r="Y114" s="3"/>
      <c r="Z114" s="3"/>
      <c r="AA114" s="3"/>
      <c r="AB114" s="3"/>
      <c r="AC114" s="3"/>
      <c r="AD114" s="3"/>
    </row>
    <row r="115" spans="1:30" ht="52.8" customHeight="1" x14ac:dyDescent="0.3">
      <c r="A115" s="54"/>
      <c r="B115" s="26" t="s">
        <v>348</v>
      </c>
      <c r="C115" s="26" t="s">
        <v>53</v>
      </c>
      <c r="D115" s="24" t="s">
        <v>390</v>
      </c>
      <c r="E115" s="25" t="s">
        <v>391</v>
      </c>
      <c r="F115" s="24" t="s">
        <v>42</v>
      </c>
      <c r="G115" s="21">
        <v>1</v>
      </c>
      <c r="H115" s="23"/>
      <c r="I115" s="22">
        <f t="shared" si="2"/>
        <v>0</v>
      </c>
      <c r="J115" s="22">
        <f t="shared" si="3"/>
        <v>0</v>
      </c>
      <c r="K115" s="30"/>
      <c r="L115" s="3"/>
      <c r="M115" s="3"/>
      <c r="N115" s="3"/>
      <c r="O115" s="3"/>
      <c r="P115" s="3"/>
      <c r="Q115" s="3"/>
      <c r="R115" s="3"/>
      <c r="S115" s="3"/>
      <c r="T115" s="3"/>
      <c r="U115" s="3"/>
      <c r="V115" s="3"/>
      <c r="W115" s="3"/>
      <c r="X115" s="3"/>
      <c r="Y115" s="3"/>
      <c r="Z115" s="3"/>
      <c r="AA115" s="3"/>
      <c r="AB115" s="3"/>
      <c r="AC115" s="3"/>
      <c r="AD115" s="3"/>
    </row>
    <row r="116" spans="1:30" ht="69.599999999999994" customHeight="1" x14ac:dyDescent="0.3">
      <c r="A116" s="54"/>
      <c r="B116" s="26" t="s">
        <v>349</v>
      </c>
      <c r="C116" s="26" t="s">
        <v>53</v>
      </c>
      <c r="D116" s="24" t="s">
        <v>392</v>
      </c>
      <c r="E116" s="25" t="s">
        <v>393</v>
      </c>
      <c r="F116" s="24" t="s">
        <v>42</v>
      </c>
      <c r="G116" s="21">
        <v>1</v>
      </c>
      <c r="H116" s="23"/>
      <c r="I116" s="22">
        <f t="shared" si="2"/>
        <v>0</v>
      </c>
      <c r="J116" s="22">
        <f t="shared" si="3"/>
        <v>0</v>
      </c>
      <c r="K116" s="30"/>
      <c r="L116" s="3"/>
      <c r="M116" s="3"/>
      <c r="N116" s="3"/>
      <c r="O116" s="3"/>
      <c r="P116" s="3"/>
      <c r="Q116" s="3"/>
      <c r="R116" s="3"/>
      <c r="S116" s="3"/>
      <c r="T116" s="3"/>
      <c r="U116" s="3"/>
      <c r="V116" s="3"/>
      <c r="W116" s="3"/>
      <c r="X116" s="3"/>
      <c r="Y116" s="3"/>
      <c r="Z116" s="3"/>
      <c r="AA116" s="3"/>
      <c r="AB116" s="3"/>
      <c r="AC116" s="3"/>
      <c r="AD116" s="3"/>
    </row>
    <row r="117" spans="1:30" ht="22.2" customHeight="1" x14ac:dyDescent="0.3">
      <c r="A117" s="54"/>
      <c r="B117" s="16" t="s">
        <v>23</v>
      </c>
      <c r="C117" s="17"/>
      <c r="D117" s="110" t="s">
        <v>12</v>
      </c>
      <c r="E117" s="111"/>
      <c r="F117" s="111"/>
      <c r="G117" s="111"/>
      <c r="H117" s="111"/>
      <c r="I117" s="185"/>
      <c r="J117" s="18">
        <f>SUM(J118:AD137)</f>
        <v>0</v>
      </c>
      <c r="K117" s="19"/>
      <c r="L117" s="1"/>
      <c r="M117" s="1"/>
      <c r="N117" s="1"/>
      <c r="O117" s="1"/>
      <c r="P117" s="1"/>
      <c r="Q117" s="1"/>
      <c r="R117" s="1"/>
      <c r="S117" s="1"/>
      <c r="T117" s="1"/>
      <c r="U117" s="1"/>
      <c r="V117" s="1"/>
      <c r="W117" s="1"/>
      <c r="X117" s="1"/>
      <c r="Y117" s="1"/>
      <c r="Z117" s="1"/>
      <c r="AA117" s="1"/>
      <c r="AB117" s="1"/>
      <c r="AC117" s="1"/>
      <c r="AD117" s="1"/>
    </row>
    <row r="118" spans="1:30" ht="52.8" customHeight="1" x14ac:dyDescent="0.3">
      <c r="A118" s="54"/>
      <c r="B118" s="26" t="s">
        <v>83</v>
      </c>
      <c r="C118" s="26" t="s">
        <v>55</v>
      </c>
      <c r="D118" s="24">
        <v>34636</v>
      </c>
      <c r="E118" s="25" t="s">
        <v>657</v>
      </c>
      <c r="F118" s="24" t="s">
        <v>42</v>
      </c>
      <c r="G118" s="21">
        <v>1</v>
      </c>
      <c r="H118" s="23"/>
      <c r="I118" s="22">
        <f t="shared" si="2"/>
        <v>0</v>
      </c>
      <c r="J118" s="22">
        <f t="shared" si="3"/>
        <v>0</v>
      </c>
      <c r="K118" s="30"/>
      <c r="L118" s="3"/>
      <c r="M118" s="3"/>
      <c r="N118" s="3"/>
      <c r="O118" s="3"/>
      <c r="P118" s="3"/>
      <c r="Q118" s="3"/>
      <c r="R118" s="3"/>
      <c r="S118" s="3"/>
      <c r="T118" s="3"/>
      <c r="U118" s="3"/>
      <c r="V118" s="3"/>
      <c r="W118" s="3"/>
      <c r="X118" s="3"/>
      <c r="Y118" s="3"/>
      <c r="Z118" s="3"/>
      <c r="AA118" s="3"/>
      <c r="AB118" s="3"/>
      <c r="AC118" s="3"/>
      <c r="AD118" s="3"/>
    </row>
    <row r="119" spans="1:30" s="54" customFormat="1" ht="52.8" customHeight="1" x14ac:dyDescent="0.3">
      <c r="B119" s="26" t="s">
        <v>84</v>
      </c>
      <c r="C119" s="26" t="s">
        <v>53</v>
      </c>
      <c r="D119" s="24" t="s">
        <v>715</v>
      </c>
      <c r="E119" s="25" t="s">
        <v>716</v>
      </c>
      <c r="F119" s="24" t="s">
        <v>243</v>
      </c>
      <c r="G119" s="21">
        <v>1</v>
      </c>
      <c r="H119" s="21"/>
      <c r="I119" s="22">
        <f t="shared" si="2"/>
        <v>0</v>
      </c>
      <c r="J119" s="22">
        <f t="shared" si="3"/>
        <v>0</v>
      </c>
      <c r="K119" s="30"/>
      <c r="L119" s="3"/>
      <c r="M119" s="3"/>
      <c r="N119" s="3"/>
      <c r="O119" s="3"/>
      <c r="P119" s="3"/>
      <c r="Q119" s="3"/>
      <c r="R119" s="3"/>
      <c r="S119" s="3"/>
      <c r="T119" s="3"/>
      <c r="U119" s="3"/>
      <c r="V119" s="3"/>
      <c r="W119" s="3"/>
      <c r="X119" s="3"/>
      <c r="Y119" s="3"/>
      <c r="Z119" s="3"/>
      <c r="AA119" s="3"/>
      <c r="AB119" s="3"/>
      <c r="AC119" s="3"/>
      <c r="AD119" s="3"/>
    </row>
    <row r="120" spans="1:30" s="54" customFormat="1" ht="79.2" customHeight="1" x14ac:dyDescent="0.3">
      <c r="B120" s="26" t="s">
        <v>85</v>
      </c>
      <c r="C120" s="26" t="s">
        <v>55</v>
      </c>
      <c r="D120" s="24">
        <v>91785</v>
      </c>
      <c r="E120" s="25" t="s">
        <v>647</v>
      </c>
      <c r="F120" s="69" t="s">
        <v>185</v>
      </c>
      <c r="G120" s="21">
        <v>50.300000000000004</v>
      </c>
      <c r="H120" s="23"/>
      <c r="I120" s="22">
        <f t="shared" si="2"/>
        <v>0</v>
      </c>
      <c r="J120" s="22">
        <f t="shared" si="3"/>
        <v>0</v>
      </c>
      <c r="K120" s="30"/>
      <c r="L120" s="3"/>
      <c r="M120" s="3"/>
      <c r="N120" s="3"/>
      <c r="O120" s="3"/>
      <c r="P120" s="3"/>
      <c r="Q120" s="3"/>
      <c r="R120" s="3"/>
      <c r="S120" s="3"/>
      <c r="T120" s="3"/>
      <c r="U120" s="3"/>
      <c r="V120" s="3"/>
      <c r="W120" s="3"/>
      <c r="X120" s="3"/>
      <c r="Y120" s="3"/>
      <c r="Z120" s="3"/>
      <c r="AA120" s="3"/>
      <c r="AB120" s="3"/>
      <c r="AC120" s="3"/>
      <c r="AD120" s="3"/>
    </row>
    <row r="121" spans="1:30" s="54" customFormat="1" ht="81" customHeight="1" x14ac:dyDescent="0.3">
      <c r="B121" s="26" t="s">
        <v>666</v>
      </c>
      <c r="C121" s="26" t="s">
        <v>55</v>
      </c>
      <c r="D121" s="24">
        <v>91786</v>
      </c>
      <c r="E121" s="25" t="s">
        <v>648</v>
      </c>
      <c r="F121" s="69" t="s">
        <v>185</v>
      </c>
      <c r="G121" s="21">
        <v>70.41</v>
      </c>
      <c r="H121" s="23"/>
      <c r="I121" s="22">
        <f t="shared" si="2"/>
        <v>0</v>
      </c>
      <c r="J121" s="22">
        <f t="shared" si="3"/>
        <v>0</v>
      </c>
      <c r="K121" s="30"/>
      <c r="L121" s="3"/>
      <c r="M121" s="3"/>
      <c r="N121" s="3"/>
      <c r="O121" s="3"/>
      <c r="P121" s="3"/>
      <c r="Q121" s="3"/>
      <c r="R121" s="3"/>
      <c r="S121" s="3"/>
      <c r="T121" s="3"/>
      <c r="U121" s="3"/>
      <c r="V121" s="3"/>
      <c r="W121" s="3"/>
      <c r="X121" s="3"/>
      <c r="Y121" s="3"/>
      <c r="Z121" s="3"/>
      <c r="AA121" s="3"/>
      <c r="AB121" s="3"/>
      <c r="AC121" s="3"/>
      <c r="AD121" s="3"/>
    </row>
    <row r="122" spans="1:30" s="54" customFormat="1" ht="52.8" customHeight="1" x14ac:dyDescent="0.3">
      <c r="B122" s="26" t="s">
        <v>667</v>
      </c>
      <c r="C122" s="26" t="s">
        <v>55</v>
      </c>
      <c r="D122" s="24">
        <v>91787</v>
      </c>
      <c r="E122" s="25" t="s">
        <v>649</v>
      </c>
      <c r="F122" s="69" t="s">
        <v>185</v>
      </c>
      <c r="G122" s="21">
        <v>21.15</v>
      </c>
      <c r="H122" s="23"/>
      <c r="I122" s="22">
        <f t="shared" si="2"/>
        <v>0</v>
      </c>
      <c r="J122" s="22">
        <f t="shared" si="3"/>
        <v>0</v>
      </c>
      <c r="K122" s="30"/>
      <c r="L122" s="3"/>
      <c r="M122" s="3"/>
      <c r="N122" s="3"/>
      <c r="O122" s="3"/>
      <c r="P122" s="3"/>
      <c r="Q122" s="3"/>
      <c r="R122" s="3"/>
      <c r="S122" s="3"/>
      <c r="T122" s="3"/>
      <c r="U122" s="3"/>
      <c r="V122" s="3"/>
      <c r="W122" s="3"/>
      <c r="X122" s="3"/>
      <c r="Y122" s="3"/>
      <c r="Z122" s="3"/>
      <c r="AA122" s="3"/>
      <c r="AB122" s="3"/>
      <c r="AC122" s="3"/>
      <c r="AD122" s="3"/>
    </row>
    <row r="123" spans="1:30" s="54" customFormat="1" ht="52.8" customHeight="1" x14ac:dyDescent="0.3">
      <c r="B123" s="26" t="s">
        <v>668</v>
      </c>
      <c r="C123" s="26" t="s">
        <v>55</v>
      </c>
      <c r="D123" s="24">
        <v>91788</v>
      </c>
      <c r="E123" s="25" t="s">
        <v>650</v>
      </c>
      <c r="F123" s="69" t="s">
        <v>185</v>
      </c>
      <c r="G123" s="21">
        <v>71.009999999999991</v>
      </c>
      <c r="H123" s="23"/>
      <c r="I123" s="22">
        <f t="shared" si="2"/>
        <v>0</v>
      </c>
      <c r="J123" s="22">
        <f t="shared" si="3"/>
        <v>0</v>
      </c>
      <c r="K123" s="30"/>
      <c r="L123" s="3"/>
      <c r="M123" s="3"/>
      <c r="N123" s="3"/>
      <c r="O123" s="3"/>
      <c r="P123" s="3"/>
      <c r="Q123" s="3"/>
      <c r="R123" s="3"/>
      <c r="S123" s="3"/>
      <c r="T123" s="3"/>
      <c r="U123" s="3"/>
      <c r="V123" s="3"/>
      <c r="W123" s="3"/>
      <c r="X123" s="3"/>
      <c r="Y123" s="3"/>
      <c r="Z123" s="3"/>
      <c r="AA123" s="3"/>
      <c r="AB123" s="3"/>
      <c r="AC123" s="3"/>
      <c r="AD123" s="3"/>
    </row>
    <row r="124" spans="1:30" s="54" customFormat="1" ht="52.8" customHeight="1" x14ac:dyDescent="0.3">
      <c r="B124" s="26" t="s">
        <v>669</v>
      </c>
      <c r="C124" s="26" t="s">
        <v>53</v>
      </c>
      <c r="D124" s="24" t="s">
        <v>717</v>
      </c>
      <c r="E124" s="25" t="s">
        <v>718</v>
      </c>
      <c r="F124" s="69" t="s">
        <v>185</v>
      </c>
      <c r="G124" s="21">
        <v>79.19</v>
      </c>
      <c r="H124" s="21"/>
      <c r="I124" s="22">
        <f t="shared" si="2"/>
        <v>0</v>
      </c>
      <c r="J124" s="22">
        <f t="shared" si="3"/>
        <v>0</v>
      </c>
      <c r="K124" s="30"/>
      <c r="L124" s="3"/>
      <c r="M124" s="3"/>
      <c r="N124" s="3"/>
      <c r="O124" s="3"/>
      <c r="P124" s="3"/>
      <c r="Q124" s="3"/>
      <c r="R124" s="3"/>
      <c r="S124" s="3"/>
      <c r="T124" s="3"/>
      <c r="U124" s="3"/>
      <c r="V124" s="3"/>
      <c r="W124" s="3"/>
      <c r="X124" s="3"/>
      <c r="Y124" s="3"/>
      <c r="Z124" s="3"/>
      <c r="AA124" s="3"/>
      <c r="AB124" s="3"/>
      <c r="AC124" s="3"/>
      <c r="AD124" s="3"/>
    </row>
    <row r="125" spans="1:30" s="54" customFormat="1" ht="79.8" customHeight="1" x14ac:dyDescent="0.3">
      <c r="B125" s="26" t="s">
        <v>670</v>
      </c>
      <c r="C125" s="26" t="s">
        <v>55</v>
      </c>
      <c r="D125" s="24">
        <v>94713</v>
      </c>
      <c r="E125" s="25" t="s">
        <v>719</v>
      </c>
      <c r="F125" s="24" t="s">
        <v>42</v>
      </c>
      <c r="G125" s="21">
        <v>2</v>
      </c>
      <c r="H125" s="23"/>
      <c r="I125" s="22">
        <f t="shared" si="2"/>
        <v>0</v>
      </c>
      <c r="J125" s="22">
        <f t="shared" si="3"/>
        <v>0</v>
      </c>
      <c r="K125" s="30"/>
      <c r="L125" s="3"/>
      <c r="M125" s="3"/>
      <c r="N125" s="3"/>
      <c r="O125" s="3"/>
      <c r="P125" s="3"/>
      <c r="Q125" s="3"/>
      <c r="R125" s="3"/>
      <c r="S125" s="3"/>
      <c r="T125" s="3"/>
      <c r="U125" s="3"/>
      <c r="V125" s="3"/>
      <c r="W125" s="3"/>
      <c r="X125" s="3"/>
      <c r="Y125" s="3"/>
      <c r="Z125" s="3"/>
      <c r="AA125" s="3"/>
      <c r="AB125" s="3"/>
      <c r="AC125" s="3"/>
      <c r="AD125" s="3"/>
    </row>
    <row r="126" spans="1:30" s="54" customFormat="1" ht="79.8" customHeight="1" x14ac:dyDescent="0.3">
      <c r="B126" s="26" t="s">
        <v>671</v>
      </c>
      <c r="C126" s="26" t="s">
        <v>55</v>
      </c>
      <c r="D126" s="24">
        <v>94703</v>
      </c>
      <c r="E126" s="25" t="s">
        <v>684</v>
      </c>
      <c r="F126" s="24" t="s">
        <v>42</v>
      </c>
      <c r="G126" s="21">
        <v>1</v>
      </c>
      <c r="H126" s="23"/>
      <c r="I126" s="22">
        <f t="shared" si="2"/>
        <v>0</v>
      </c>
      <c r="J126" s="22">
        <f t="shared" si="3"/>
        <v>0</v>
      </c>
      <c r="K126" s="30"/>
      <c r="L126" s="3"/>
      <c r="M126" s="3"/>
      <c r="N126" s="3"/>
      <c r="O126" s="3"/>
      <c r="P126" s="3"/>
      <c r="Q126" s="3"/>
      <c r="R126" s="3"/>
      <c r="S126" s="3"/>
      <c r="T126" s="3"/>
      <c r="U126" s="3"/>
      <c r="V126" s="3"/>
      <c r="W126" s="3"/>
      <c r="X126" s="3"/>
      <c r="Y126" s="3"/>
      <c r="Z126" s="3"/>
      <c r="AA126" s="3"/>
      <c r="AB126" s="3"/>
      <c r="AC126" s="3"/>
      <c r="AD126" s="3"/>
    </row>
    <row r="127" spans="1:30" s="54" customFormat="1" ht="79.8" customHeight="1" x14ac:dyDescent="0.3">
      <c r="B127" s="26" t="s">
        <v>672</v>
      </c>
      <c r="C127" s="26" t="s">
        <v>55</v>
      </c>
      <c r="D127" s="24">
        <v>94705</v>
      </c>
      <c r="E127" s="25" t="s">
        <v>685</v>
      </c>
      <c r="F127" s="24" t="s">
        <v>42</v>
      </c>
      <c r="G127" s="21">
        <v>2</v>
      </c>
      <c r="H127" s="23"/>
      <c r="I127" s="22">
        <f t="shared" si="2"/>
        <v>0</v>
      </c>
      <c r="J127" s="22">
        <f t="shared" si="3"/>
        <v>0</v>
      </c>
      <c r="K127" s="30"/>
      <c r="L127" s="3"/>
      <c r="M127" s="3"/>
      <c r="N127" s="3"/>
      <c r="O127" s="3"/>
      <c r="P127" s="3"/>
      <c r="Q127" s="3"/>
      <c r="R127" s="3"/>
      <c r="S127" s="3"/>
      <c r="T127" s="3"/>
      <c r="U127" s="3"/>
      <c r="V127" s="3"/>
      <c r="W127" s="3"/>
      <c r="X127" s="3"/>
      <c r="Y127" s="3"/>
      <c r="Z127" s="3"/>
      <c r="AA127" s="3"/>
      <c r="AB127" s="3"/>
      <c r="AC127" s="3"/>
      <c r="AD127" s="3"/>
    </row>
    <row r="128" spans="1:30" s="54" customFormat="1" ht="52.8" customHeight="1" x14ac:dyDescent="0.3">
      <c r="B128" s="26" t="s">
        <v>673</v>
      </c>
      <c r="C128" s="26" t="s">
        <v>55</v>
      </c>
      <c r="D128" s="24">
        <v>99635</v>
      </c>
      <c r="E128" s="25" t="s">
        <v>396</v>
      </c>
      <c r="F128" s="24" t="s">
        <v>42</v>
      </c>
      <c r="G128" s="21">
        <v>8</v>
      </c>
      <c r="H128" s="23"/>
      <c r="I128" s="22">
        <f t="shared" si="2"/>
        <v>0</v>
      </c>
      <c r="J128" s="22">
        <f t="shared" si="3"/>
        <v>0</v>
      </c>
      <c r="K128" s="30"/>
      <c r="L128" s="3"/>
      <c r="M128" s="3"/>
      <c r="N128" s="3"/>
      <c r="O128" s="3"/>
      <c r="P128" s="3"/>
      <c r="Q128" s="3"/>
      <c r="R128" s="3"/>
      <c r="S128" s="3"/>
      <c r="T128" s="3"/>
      <c r="U128" s="3"/>
      <c r="V128" s="3"/>
      <c r="W128" s="3"/>
      <c r="X128" s="3"/>
      <c r="Y128" s="3"/>
      <c r="Z128" s="3"/>
      <c r="AA128" s="3"/>
      <c r="AB128" s="3"/>
      <c r="AC128" s="3"/>
      <c r="AD128" s="3"/>
    </row>
    <row r="129" spans="1:30" s="54" customFormat="1" ht="52.8" customHeight="1" x14ac:dyDescent="0.3">
      <c r="B129" s="26" t="s">
        <v>732</v>
      </c>
      <c r="C129" s="26" t="s">
        <v>55</v>
      </c>
      <c r="D129" s="24">
        <v>89624</v>
      </c>
      <c r="E129" s="25" t="s">
        <v>680</v>
      </c>
      <c r="F129" s="24" t="s">
        <v>42</v>
      </c>
      <c r="G129" s="21">
        <v>4</v>
      </c>
      <c r="H129" s="23"/>
      <c r="I129" s="22">
        <f t="shared" si="2"/>
        <v>0</v>
      </c>
      <c r="J129" s="22">
        <f t="shared" si="3"/>
        <v>0</v>
      </c>
      <c r="K129" s="30"/>
      <c r="L129" s="3"/>
      <c r="M129" s="3"/>
      <c r="N129" s="3"/>
      <c r="O129" s="3"/>
      <c r="P129" s="3"/>
      <c r="Q129" s="3"/>
      <c r="R129" s="3"/>
      <c r="S129" s="3"/>
      <c r="T129" s="3"/>
      <c r="U129" s="3"/>
      <c r="V129" s="3"/>
      <c r="W129" s="3"/>
      <c r="X129" s="3"/>
      <c r="Y129" s="3"/>
      <c r="Z129" s="3"/>
      <c r="AA129" s="3"/>
      <c r="AB129" s="3"/>
      <c r="AC129" s="3"/>
      <c r="AD129" s="3"/>
    </row>
    <row r="130" spans="1:30" s="54" customFormat="1" ht="52.8" customHeight="1" x14ac:dyDescent="0.3">
      <c r="B130" s="26" t="s">
        <v>733</v>
      </c>
      <c r="C130" s="26" t="s">
        <v>55</v>
      </c>
      <c r="D130" s="24">
        <v>3538</v>
      </c>
      <c r="E130" s="25" t="s">
        <v>681</v>
      </c>
      <c r="F130" s="24" t="s">
        <v>42</v>
      </c>
      <c r="G130" s="21">
        <v>33</v>
      </c>
      <c r="H130" s="23"/>
      <c r="I130" s="22">
        <f t="shared" si="2"/>
        <v>0</v>
      </c>
      <c r="J130" s="22">
        <f t="shared" si="3"/>
        <v>0</v>
      </c>
      <c r="K130" s="30"/>
      <c r="L130" s="3"/>
      <c r="M130" s="3"/>
      <c r="N130" s="3"/>
      <c r="O130" s="3"/>
      <c r="P130" s="3"/>
      <c r="Q130" s="3"/>
      <c r="R130" s="3"/>
      <c r="S130" s="3"/>
      <c r="T130" s="3"/>
      <c r="U130" s="3"/>
      <c r="V130" s="3"/>
      <c r="W130" s="3"/>
      <c r="X130" s="3"/>
      <c r="Y130" s="3"/>
      <c r="Z130" s="3"/>
      <c r="AA130" s="3"/>
      <c r="AB130" s="3"/>
      <c r="AC130" s="3"/>
      <c r="AD130" s="3"/>
    </row>
    <row r="131" spans="1:30" s="54" customFormat="1" ht="52.8" customHeight="1" x14ac:dyDescent="0.3">
      <c r="B131" s="26" t="s">
        <v>734</v>
      </c>
      <c r="C131" s="26" t="s">
        <v>55</v>
      </c>
      <c r="D131" s="24">
        <v>89622</v>
      </c>
      <c r="E131" s="25" t="s">
        <v>682</v>
      </c>
      <c r="F131" s="24" t="s">
        <v>42</v>
      </c>
      <c r="G131" s="21">
        <v>5</v>
      </c>
      <c r="H131" s="23"/>
      <c r="I131" s="22">
        <f t="shared" si="2"/>
        <v>0</v>
      </c>
      <c r="J131" s="22">
        <f t="shared" si="3"/>
        <v>0</v>
      </c>
      <c r="K131" s="30"/>
      <c r="L131" s="3"/>
      <c r="M131" s="3"/>
      <c r="N131" s="3"/>
      <c r="O131" s="3"/>
      <c r="P131" s="3"/>
      <c r="Q131" s="3"/>
      <c r="R131" s="3"/>
      <c r="S131" s="3"/>
      <c r="T131" s="3"/>
      <c r="U131" s="3"/>
      <c r="V131" s="3"/>
      <c r="W131" s="3"/>
      <c r="X131" s="3"/>
      <c r="Y131" s="3"/>
      <c r="Z131" s="3"/>
      <c r="AA131" s="3"/>
      <c r="AB131" s="3"/>
      <c r="AC131" s="3"/>
      <c r="AD131" s="3"/>
    </row>
    <row r="132" spans="1:30" s="54" customFormat="1" ht="84.6" customHeight="1" x14ac:dyDescent="0.3">
      <c r="B132" s="26" t="s">
        <v>674</v>
      </c>
      <c r="C132" s="26" t="s">
        <v>55</v>
      </c>
      <c r="D132" s="24">
        <v>94672</v>
      </c>
      <c r="E132" s="25" t="s">
        <v>683</v>
      </c>
      <c r="F132" s="24" t="s">
        <v>42</v>
      </c>
      <c r="G132" s="21">
        <v>33</v>
      </c>
      <c r="H132" s="23"/>
      <c r="I132" s="22">
        <f t="shared" si="2"/>
        <v>0</v>
      </c>
      <c r="J132" s="22">
        <f t="shared" si="3"/>
        <v>0</v>
      </c>
      <c r="K132" s="30"/>
      <c r="L132" s="3"/>
      <c r="M132" s="3"/>
      <c r="N132" s="3"/>
      <c r="O132" s="3"/>
      <c r="P132" s="3"/>
      <c r="Q132" s="3"/>
      <c r="R132" s="3"/>
      <c r="S132" s="3"/>
      <c r="T132" s="3"/>
      <c r="U132" s="3"/>
      <c r="V132" s="3"/>
      <c r="W132" s="3"/>
      <c r="X132" s="3"/>
      <c r="Y132" s="3"/>
      <c r="Z132" s="3"/>
      <c r="AA132" s="3"/>
      <c r="AB132" s="3"/>
      <c r="AC132" s="3"/>
      <c r="AD132" s="3"/>
    </row>
    <row r="133" spans="1:30" s="54" customFormat="1" ht="45.6" customHeight="1" x14ac:dyDescent="0.3">
      <c r="B133" s="26" t="s">
        <v>675</v>
      </c>
      <c r="C133" s="26" t="s">
        <v>53</v>
      </c>
      <c r="D133" s="24" t="s">
        <v>720</v>
      </c>
      <c r="E133" s="25" t="s">
        <v>721</v>
      </c>
      <c r="F133" s="24" t="s">
        <v>243</v>
      </c>
      <c r="G133" s="21">
        <v>2</v>
      </c>
      <c r="H133" s="21"/>
      <c r="I133" s="22">
        <f t="shared" si="2"/>
        <v>0</v>
      </c>
      <c r="J133" s="22">
        <f t="shared" si="3"/>
        <v>0</v>
      </c>
      <c r="K133" s="30"/>
      <c r="L133" s="3"/>
      <c r="M133" s="3"/>
      <c r="N133" s="3"/>
      <c r="O133" s="3"/>
      <c r="P133" s="3"/>
      <c r="Q133" s="3"/>
      <c r="R133" s="3"/>
      <c r="S133" s="3"/>
      <c r="T133" s="3"/>
      <c r="U133" s="3"/>
      <c r="V133" s="3"/>
      <c r="W133" s="3"/>
      <c r="X133" s="3"/>
      <c r="Y133" s="3"/>
      <c r="Z133" s="3"/>
      <c r="AA133" s="3"/>
      <c r="AB133" s="3"/>
      <c r="AC133" s="3"/>
      <c r="AD133" s="3"/>
    </row>
    <row r="134" spans="1:30" s="54" customFormat="1" ht="52.8" customHeight="1" x14ac:dyDescent="0.3">
      <c r="B134" s="26" t="s">
        <v>676</v>
      </c>
      <c r="C134" s="26" t="s">
        <v>53</v>
      </c>
      <c r="D134" s="24" t="s">
        <v>686</v>
      </c>
      <c r="E134" s="25" t="s">
        <v>687</v>
      </c>
      <c r="F134" s="24" t="s">
        <v>42</v>
      </c>
      <c r="G134" s="21">
        <v>1</v>
      </c>
      <c r="H134" s="21"/>
      <c r="I134" s="22">
        <f t="shared" si="2"/>
        <v>0</v>
      </c>
      <c r="J134" s="22">
        <f t="shared" si="3"/>
        <v>0</v>
      </c>
      <c r="K134" s="30"/>
      <c r="L134" s="3"/>
      <c r="M134" s="3"/>
      <c r="N134" s="3"/>
      <c r="O134" s="3"/>
      <c r="P134" s="3"/>
      <c r="Q134" s="3"/>
      <c r="R134" s="3"/>
      <c r="S134" s="3"/>
      <c r="T134" s="3"/>
      <c r="U134" s="3"/>
      <c r="V134" s="3"/>
      <c r="W134" s="3"/>
      <c r="X134" s="3"/>
      <c r="Y134" s="3"/>
      <c r="Z134" s="3"/>
      <c r="AA134" s="3"/>
      <c r="AB134" s="3"/>
      <c r="AC134" s="3"/>
      <c r="AD134" s="3"/>
    </row>
    <row r="135" spans="1:30" s="54" customFormat="1" ht="52.8" customHeight="1" x14ac:dyDescent="0.3">
      <c r="B135" s="26" t="s">
        <v>677</v>
      </c>
      <c r="C135" s="26" t="s">
        <v>53</v>
      </c>
      <c r="D135" s="24" t="s">
        <v>688</v>
      </c>
      <c r="E135" s="25" t="s">
        <v>689</v>
      </c>
      <c r="F135" s="24" t="s">
        <v>42</v>
      </c>
      <c r="G135" s="21">
        <v>10</v>
      </c>
      <c r="H135" s="21"/>
      <c r="I135" s="22">
        <f t="shared" si="2"/>
        <v>0</v>
      </c>
      <c r="J135" s="22">
        <f t="shared" si="3"/>
        <v>0</v>
      </c>
      <c r="K135" s="30"/>
      <c r="L135" s="3"/>
      <c r="M135" s="3"/>
      <c r="N135" s="3"/>
      <c r="O135" s="3"/>
      <c r="P135" s="3"/>
      <c r="Q135" s="3"/>
      <c r="R135" s="3"/>
      <c r="S135" s="3"/>
      <c r="T135" s="3"/>
      <c r="U135" s="3"/>
      <c r="V135" s="3"/>
      <c r="W135" s="3"/>
      <c r="X135" s="3"/>
      <c r="Y135" s="3"/>
      <c r="Z135" s="3"/>
      <c r="AA135" s="3"/>
      <c r="AB135" s="3"/>
      <c r="AC135" s="3"/>
      <c r="AD135" s="3"/>
    </row>
    <row r="136" spans="1:30" s="54" customFormat="1" ht="52.8" customHeight="1" x14ac:dyDescent="0.3">
      <c r="B136" s="26" t="s">
        <v>678</v>
      </c>
      <c r="C136" s="26" t="s">
        <v>53</v>
      </c>
      <c r="D136" s="24" t="s">
        <v>690</v>
      </c>
      <c r="E136" s="25" t="s">
        <v>691</v>
      </c>
      <c r="F136" s="24" t="s">
        <v>42</v>
      </c>
      <c r="G136" s="21">
        <v>2</v>
      </c>
      <c r="H136" s="21"/>
      <c r="I136" s="22">
        <f t="shared" si="2"/>
        <v>0</v>
      </c>
      <c r="J136" s="22">
        <f t="shared" si="3"/>
        <v>0</v>
      </c>
      <c r="K136" s="30"/>
      <c r="L136" s="3"/>
      <c r="M136" s="3"/>
      <c r="N136" s="3"/>
      <c r="O136" s="3"/>
      <c r="P136" s="3"/>
      <c r="Q136" s="3"/>
      <c r="R136" s="3"/>
      <c r="S136" s="3"/>
      <c r="T136" s="3"/>
      <c r="U136" s="3"/>
      <c r="V136" s="3"/>
      <c r="W136" s="3"/>
      <c r="X136" s="3"/>
      <c r="Y136" s="3"/>
      <c r="Z136" s="3"/>
      <c r="AA136" s="3"/>
      <c r="AB136" s="3"/>
      <c r="AC136" s="3"/>
      <c r="AD136" s="3"/>
    </row>
    <row r="137" spans="1:30" s="54" customFormat="1" ht="52.8" customHeight="1" x14ac:dyDescent="0.3">
      <c r="B137" s="26" t="s">
        <v>679</v>
      </c>
      <c r="C137" s="26" t="s">
        <v>53</v>
      </c>
      <c r="D137" s="24" t="s">
        <v>692</v>
      </c>
      <c r="E137" s="25" t="s">
        <v>693</v>
      </c>
      <c r="F137" s="24" t="s">
        <v>42</v>
      </c>
      <c r="G137" s="21">
        <v>2</v>
      </c>
      <c r="H137" s="21"/>
      <c r="I137" s="22">
        <f t="shared" si="2"/>
        <v>0</v>
      </c>
      <c r="J137" s="22">
        <f t="shared" si="3"/>
        <v>0</v>
      </c>
      <c r="K137" s="30"/>
      <c r="L137" s="3"/>
      <c r="M137" s="3"/>
      <c r="N137" s="3"/>
      <c r="O137" s="3"/>
      <c r="P137" s="3"/>
      <c r="Q137" s="3"/>
      <c r="R137" s="3"/>
      <c r="S137" s="3"/>
      <c r="T137" s="3"/>
      <c r="U137" s="3"/>
      <c r="V137" s="3"/>
      <c r="W137" s="3"/>
      <c r="X137" s="3"/>
      <c r="Y137" s="3"/>
      <c r="Z137" s="3"/>
      <c r="AA137" s="3"/>
      <c r="AB137" s="3"/>
      <c r="AC137" s="3"/>
      <c r="AD137" s="3"/>
    </row>
    <row r="138" spans="1:30" ht="22.2" customHeight="1" x14ac:dyDescent="0.3">
      <c r="A138" s="54"/>
      <c r="B138" s="16" t="s">
        <v>24</v>
      </c>
      <c r="C138" s="17"/>
      <c r="D138" s="110" t="s">
        <v>140</v>
      </c>
      <c r="E138" s="111"/>
      <c r="F138" s="111"/>
      <c r="G138" s="111"/>
      <c r="H138" s="111"/>
      <c r="I138" s="185"/>
      <c r="J138" s="18">
        <f>SUM(J139:AD149)</f>
        <v>0</v>
      </c>
      <c r="K138" s="19"/>
      <c r="L138" s="1"/>
      <c r="M138" s="1"/>
      <c r="N138" s="1"/>
      <c r="O138" s="1"/>
      <c r="P138" s="1"/>
      <c r="Q138" s="1"/>
      <c r="R138" s="1"/>
      <c r="S138" s="1"/>
      <c r="T138" s="1"/>
      <c r="U138" s="1"/>
      <c r="V138" s="1"/>
      <c r="W138" s="1"/>
      <c r="X138" s="1"/>
      <c r="Y138" s="1"/>
      <c r="Z138" s="1"/>
      <c r="AA138" s="1"/>
      <c r="AB138" s="1"/>
      <c r="AC138" s="1"/>
      <c r="AD138" s="1"/>
    </row>
    <row r="139" spans="1:30" ht="52.8" customHeight="1" x14ac:dyDescent="0.3">
      <c r="A139" s="54"/>
      <c r="B139" s="26" t="s">
        <v>86</v>
      </c>
      <c r="C139" s="26" t="s">
        <v>264</v>
      </c>
      <c r="D139" s="69" t="s">
        <v>515</v>
      </c>
      <c r="E139" s="65" t="s">
        <v>731</v>
      </c>
      <c r="F139" s="69" t="s">
        <v>42</v>
      </c>
      <c r="G139" s="21">
        <v>1</v>
      </c>
      <c r="H139" s="70"/>
      <c r="I139" s="22">
        <f t="shared" ref="I139:I149" si="11">ROUND(H139*(1+$J$6),2)</f>
        <v>0</v>
      </c>
      <c r="J139" s="22">
        <f t="shared" ref="J139:J149" si="12">G139*I139</f>
        <v>0</v>
      </c>
      <c r="K139" s="30"/>
      <c r="L139" s="3"/>
      <c r="M139" s="3"/>
      <c r="N139" s="3"/>
      <c r="O139" s="3"/>
      <c r="P139" s="3"/>
      <c r="Q139" s="3"/>
      <c r="R139" s="3"/>
      <c r="S139" s="3"/>
      <c r="T139" s="3"/>
      <c r="U139" s="3"/>
      <c r="V139" s="3"/>
      <c r="W139" s="3"/>
      <c r="X139" s="3"/>
      <c r="Y139" s="3"/>
      <c r="Z139" s="3"/>
      <c r="AA139" s="3"/>
      <c r="AB139" s="3"/>
      <c r="AC139" s="3"/>
      <c r="AD139" s="3"/>
    </row>
    <row r="140" spans="1:30" s="54" customFormat="1" ht="52.8" customHeight="1" x14ac:dyDescent="0.3">
      <c r="B140" s="26" t="s">
        <v>87</v>
      </c>
      <c r="C140" s="50" t="s">
        <v>53</v>
      </c>
      <c r="D140" s="51" t="s">
        <v>191</v>
      </c>
      <c r="E140" s="46" t="s">
        <v>192</v>
      </c>
      <c r="F140" s="36" t="s">
        <v>60</v>
      </c>
      <c r="G140" s="21">
        <v>2.42</v>
      </c>
      <c r="H140" s="21"/>
      <c r="I140" s="22">
        <f t="shared" si="11"/>
        <v>0</v>
      </c>
      <c r="J140" s="22">
        <f t="shared" si="12"/>
        <v>0</v>
      </c>
      <c r="K140" s="30"/>
      <c r="L140" s="3"/>
      <c r="M140" s="3"/>
      <c r="N140" s="3"/>
      <c r="O140" s="3"/>
      <c r="P140" s="3"/>
      <c r="Q140" s="3"/>
      <c r="R140" s="3"/>
      <c r="S140" s="3"/>
      <c r="T140" s="3"/>
      <c r="U140" s="3"/>
      <c r="V140" s="3"/>
      <c r="W140" s="3"/>
      <c r="X140" s="3"/>
      <c r="Y140" s="3"/>
      <c r="Z140" s="3"/>
      <c r="AA140" s="3"/>
      <c r="AB140" s="3"/>
      <c r="AC140" s="3"/>
      <c r="AD140" s="3"/>
    </row>
    <row r="141" spans="1:30" s="54" customFormat="1" ht="68.400000000000006" customHeight="1" x14ac:dyDescent="0.3">
      <c r="B141" s="26" t="s">
        <v>88</v>
      </c>
      <c r="C141" s="26" t="s">
        <v>55</v>
      </c>
      <c r="D141" s="24">
        <v>101617</v>
      </c>
      <c r="E141" s="25" t="s">
        <v>659</v>
      </c>
      <c r="F141" s="24" t="s">
        <v>54</v>
      </c>
      <c r="G141" s="21">
        <v>4.84</v>
      </c>
      <c r="H141" s="23"/>
      <c r="I141" s="22">
        <f t="shared" si="11"/>
        <v>0</v>
      </c>
      <c r="J141" s="22">
        <f t="shared" si="12"/>
        <v>0</v>
      </c>
      <c r="K141" s="30"/>
      <c r="L141" s="3"/>
      <c r="M141" s="3"/>
      <c r="N141" s="3"/>
      <c r="O141" s="3"/>
      <c r="P141" s="3"/>
      <c r="Q141" s="3"/>
      <c r="R141" s="3"/>
      <c r="S141" s="3"/>
      <c r="T141" s="3"/>
      <c r="U141" s="3"/>
      <c r="V141" s="3"/>
      <c r="W141" s="3"/>
      <c r="X141" s="3"/>
      <c r="Y141" s="3"/>
      <c r="Z141" s="3"/>
      <c r="AA141" s="3"/>
      <c r="AB141" s="3"/>
      <c r="AC141" s="3"/>
      <c r="AD141" s="3"/>
    </row>
    <row r="142" spans="1:30" s="54" customFormat="1" ht="70.2" customHeight="1" x14ac:dyDescent="0.3">
      <c r="B142" s="26" t="s">
        <v>651</v>
      </c>
      <c r="C142" s="50" t="s">
        <v>53</v>
      </c>
      <c r="D142" s="47" t="s">
        <v>193</v>
      </c>
      <c r="E142" s="31" t="s">
        <v>194</v>
      </c>
      <c r="F142" s="48" t="s">
        <v>60</v>
      </c>
      <c r="G142" s="41">
        <v>0.24</v>
      </c>
      <c r="H142" s="41"/>
      <c r="I142" s="22">
        <f t="shared" si="11"/>
        <v>0</v>
      </c>
      <c r="J142" s="22">
        <f t="shared" si="12"/>
        <v>0</v>
      </c>
      <c r="K142" s="30"/>
      <c r="L142" s="3"/>
      <c r="M142" s="3"/>
      <c r="N142" s="3"/>
      <c r="O142" s="3"/>
      <c r="P142" s="3"/>
      <c r="Q142" s="3"/>
      <c r="R142" s="3"/>
      <c r="S142" s="3"/>
      <c r="T142" s="3"/>
      <c r="U142" s="3"/>
      <c r="V142" s="3"/>
      <c r="W142" s="3"/>
      <c r="X142" s="3"/>
      <c r="Y142" s="3"/>
      <c r="Z142" s="3"/>
      <c r="AA142" s="3"/>
      <c r="AB142" s="3"/>
      <c r="AC142" s="3"/>
      <c r="AD142" s="3"/>
    </row>
    <row r="143" spans="1:30" s="54" customFormat="1" ht="52.8" customHeight="1" x14ac:dyDescent="0.3">
      <c r="B143" s="26" t="s">
        <v>652</v>
      </c>
      <c r="C143" s="26" t="s">
        <v>53</v>
      </c>
      <c r="D143" s="24" t="s">
        <v>660</v>
      </c>
      <c r="E143" s="31" t="s">
        <v>661</v>
      </c>
      <c r="F143" s="24" t="s">
        <v>60</v>
      </c>
      <c r="G143" s="21">
        <v>2.42</v>
      </c>
      <c r="H143" s="21"/>
      <c r="I143" s="22">
        <f t="shared" si="11"/>
        <v>0</v>
      </c>
      <c r="J143" s="22">
        <f t="shared" si="12"/>
        <v>0</v>
      </c>
      <c r="K143" s="30"/>
      <c r="L143" s="3"/>
      <c r="M143" s="3"/>
      <c r="N143" s="3"/>
      <c r="O143" s="3"/>
      <c r="P143" s="3"/>
      <c r="Q143" s="3"/>
      <c r="R143" s="3"/>
      <c r="S143" s="3"/>
      <c r="T143" s="3"/>
      <c r="U143" s="3"/>
      <c r="V143" s="3"/>
      <c r="W143" s="3"/>
      <c r="X143" s="3"/>
      <c r="Y143" s="3"/>
      <c r="Z143" s="3"/>
      <c r="AA143" s="3"/>
      <c r="AB143" s="3"/>
      <c r="AC143" s="3"/>
      <c r="AD143" s="3"/>
    </row>
    <row r="144" spans="1:30" s="54" customFormat="1" ht="52.8" customHeight="1" x14ac:dyDescent="0.3">
      <c r="B144" s="26" t="s">
        <v>735</v>
      </c>
      <c r="C144" s="50" t="s">
        <v>53</v>
      </c>
      <c r="D144" s="39" t="s">
        <v>206</v>
      </c>
      <c r="E144" s="40" t="s">
        <v>207</v>
      </c>
      <c r="F144" s="39" t="s">
        <v>54</v>
      </c>
      <c r="G144" s="41">
        <v>4.4000000000000004</v>
      </c>
      <c r="H144" s="41"/>
      <c r="I144" s="43">
        <f t="shared" si="11"/>
        <v>0</v>
      </c>
      <c r="J144" s="22">
        <f t="shared" si="12"/>
        <v>0</v>
      </c>
      <c r="K144" s="30"/>
      <c r="L144" s="3"/>
      <c r="M144" s="3"/>
      <c r="N144" s="3"/>
      <c r="O144" s="3"/>
      <c r="P144" s="3"/>
      <c r="Q144" s="3"/>
      <c r="R144" s="3"/>
      <c r="S144" s="3"/>
      <c r="T144" s="3"/>
      <c r="U144" s="3"/>
      <c r="V144" s="3"/>
      <c r="W144" s="3"/>
      <c r="X144" s="3"/>
      <c r="Y144" s="3"/>
      <c r="Z144" s="3"/>
      <c r="AA144" s="3"/>
      <c r="AB144" s="3"/>
      <c r="AC144" s="3"/>
      <c r="AD144" s="3"/>
    </row>
    <row r="145" spans="1:30" s="54" customFormat="1" ht="52.8" customHeight="1" x14ac:dyDescent="0.3">
      <c r="B145" s="26" t="s">
        <v>653</v>
      </c>
      <c r="C145" s="44" t="s">
        <v>55</v>
      </c>
      <c r="D145" s="47">
        <v>92919</v>
      </c>
      <c r="E145" s="31" t="s">
        <v>695</v>
      </c>
      <c r="F145" s="48" t="s">
        <v>196</v>
      </c>
      <c r="G145" s="41">
        <v>116.61</v>
      </c>
      <c r="H145" s="45"/>
      <c r="I145" s="22">
        <f t="shared" si="11"/>
        <v>0</v>
      </c>
      <c r="J145" s="22">
        <f t="shared" si="12"/>
        <v>0</v>
      </c>
      <c r="K145" s="30"/>
      <c r="L145" s="3"/>
      <c r="M145" s="3"/>
      <c r="N145" s="3"/>
      <c r="O145" s="3"/>
      <c r="P145" s="3"/>
      <c r="Q145" s="3"/>
      <c r="R145" s="3"/>
      <c r="S145" s="3"/>
      <c r="T145" s="3"/>
      <c r="U145" s="3"/>
      <c r="V145" s="3"/>
      <c r="W145" s="3"/>
      <c r="X145" s="3"/>
      <c r="Y145" s="3"/>
      <c r="Z145" s="3"/>
      <c r="AA145" s="3"/>
      <c r="AB145" s="3"/>
      <c r="AC145" s="3"/>
      <c r="AD145" s="3"/>
    </row>
    <row r="146" spans="1:30" s="54" customFormat="1" ht="52.8" customHeight="1" x14ac:dyDescent="0.3">
      <c r="B146" s="26" t="s">
        <v>654</v>
      </c>
      <c r="C146" s="26" t="s">
        <v>55</v>
      </c>
      <c r="D146" s="24">
        <v>92921</v>
      </c>
      <c r="E146" s="25" t="s">
        <v>696</v>
      </c>
      <c r="F146" s="48" t="s">
        <v>196</v>
      </c>
      <c r="G146" s="21">
        <v>83.78</v>
      </c>
      <c r="H146" s="23"/>
      <c r="I146" s="22">
        <f t="shared" si="11"/>
        <v>0</v>
      </c>
      <c r="J146" s="22">
        <f t="shared" si="12"/>
        <v>0</v>
      </c>
      <c r="K146" s="30"/>
      <c r="L146" s="3"/>
      <c r="M146" s="3"/>
      <c r="N146" s="3"/>
      <c r="O146" s="3"/>
      <c r="P146" s="3"/>
      <c r="Q146" s="3"/>
      <c r="R146" s="3"/>
      <c r="S146" s="3"/>
      <c r="T146" s="3"/>
      <c r="U146" s="3"/>
      <c r="V146" s="3"/>
      <c r="W146" s="3"/>
      <c r="X146" s="3"/>
      <c r="Y146" s="3"/>
      <c r="Z146" s="3"/>
      <c r="AA146" s="3"/>
      <c r="AB146" s="3"/>
      <c r="AC146" s="3"/>
      <c r="AD146" s="3"/>
    </row>
    <row r="147" spans="1:30" s="54" customFormat="1" ht="52.8" customHeight="1" x14ac:dyDescent="0.3">
      <c r="B147" s="26" t="s">
        <v>655</v>
      </c>
      <c r="C147" s="26" t="s">
        <v>55</v>
      </c>
      <c r="D147" s="24">
        <v>92924</v>
      </c>
      <c r="E147" s="25" t="s">
        <v>697</v>
      </c>
      <c r="F147" s="48" t="s">
        <v>196</v>
      </c>
      <c r="G147" s="21">
        <v>13.87</v>
      </c>
      <c r="H147" s="23"/>
      <c r="I147" s="22">
        <f t="shared" si="11"/>
        <v>0</v>
      </c>
      <c r="J147" s="22">
        <f t="shared" si="12"/>
        <v>0</v>
      </c>
      <c r="K147" s="30"/>
      <c r="L147" s="3"/>
      <c r="M147" s="3"/>
      <c r="N147" s="3"/>
      <c r="O147" s="3"/>
      <c r="P147" s="3"/>
      <c r="Q147" s="3"/>
      <c r="R147" s="3"/>
      <c r="S147" s="3"/>
      <c r="T147" s="3"/>
      <c r="U147" s="3"/>
      <c r="V147" s="3"/>
      <c r="W147" s="3"/>
      <c r="X147" s="3"/>
      <c r="Y147" s="3"/>
      <c r="Z147" s="3"/>
      <c r="AA147" s="3"/>
      <c r="AB147" s="3"/>
      <c r="AC147" s="3"/>
      <c r="AD147" s="3"/>
    </row>
    <row r="148" spans="1:30" s="54" customFormat="1" ht="52.8" customHeight="1" x14ac:dyDescent="0.3">
      <c r="B148" s="26" t="s">
        <v>656</v>
      </c>
      <c r="C148" s="26" t="s">
        <v>55</v>
      </c>
      <c r="D148" s="24">
        <v>92915</v>
      </c>
      <c r="E148" s="25" t="s">
        <v>698</v>
      </c>
      <c r="F148" s="48" t="s">
        <v>196</v>
      </c>
      <c r="G148" s="21">
        <v>13.08</v>
      </c>
      <c r="H148" s="23"/>
      <c r="I148" s="22">
        <f t="shared" si="11"/>
        <v>0</v>
      </c>
      <c r="J148" s="22">
        <f t="shared" si="12"/>
        <v>0</v>
      </c>
      <c r="K148" s="30"/>
      <c r="L148" s="3"/>
      <c r="M148" s="3"/>
      <c r="N148" s="3"/>
      <c r="O148" s="3"/>
      <c r="P148" s="3"/>
      <c r="Q148" s="3"/>
      <c r="R148" s="3"/>
      <c r="S148" s="3"/>
      <c r="T148" s="3"/>
      <c r="U148" s="3"/>
      <c r="V148" s="3"/>
      <c r="W148" s="3"/>
      <c r="X148" s="3"/>
      <c r="Y148" s="3"/>
      <c r="Z148" s="3"/>
      <c r="AA148" s="3"/>
      <c r="AB148" s="3"/>
      <c r="AC148" s="3"/>
      <c r="AD148" s="3"/>
    </row>
    <row r="149" spans="1:30" s="54" customFormat="1" ht="52.8" customHeight="1" x14ac:dyDescent="0.3">
      <c r="B149" s="26" t="s">
        <v>694</v>
      </c>
      <c r="C149" s="26" t="s">
        <v>55</v>
      </c>
      <c r="D149" s="24">
        <v>101174</v>
      </c>
      <c r="E149" s="25" t="s">
        <v>665</v>
      </c>
      <c r="F149" s="24" t="s">
        <v>185</v>
      </c>
      <c r="G149" s="21">
        <v>30</v>
      </c>
      <c r="H149" s="23"/>
      <c r="I149" s="22">
        <f t="shared" si="11"/>
        <v>0</v>
      </c>
      <c r="J149" s="22">
        <f t="shared" si="12"/>
        <v>0</v>
      </c>
      <c r="K149" s="30"/>
      <c r="L149" s="3"/>
      <c r="M149" s="3"/>
      <c r="N149" s="3"/>
      <c r="O149" s="3"/>
      <c r="P149" s="3"/>
      <c r="Q149" s="3"/>
      <c r="R149" s="3"/>
      <c r="S149" s="3"/>
      <c r="T149" s="3"/>
      <c r="U149" s="3"/>
      <c r="V149" s="3"/>
      <c r="W149" s="3"/>
      <c r="X149" s="3"/>
      <c r="Y149" s="3"/>
      <c r="Z149" s="3"/>
      <c r="AA149" s="3"/>
      <c r="AB149" s="3"/>
      <c r="AC149" s="3"/>
      <c r="AD149" s="3"/>
    </row>
    <row r="150" spans="1:30" ht="22.2" customHeight="1" x14ac:dyDescent="0.3">
      <c r="A150" s="54"/>
      <c r="B150" s="16" t="s">
        <v>25</v>
      </c>
      <c r="C150" s="17"/>
      <c r="D150" s="110" t="s">
        <v>278</v>
      </c>
      <c r="E150" s="111"/>
      <c r="F150" s="111"/>
      <c r="G150" s="111"/>
      <c r="H150" s="111"/>
      <c r="I150" s="185"/>
      <c r="J150" s="18">
        <f>SUM(J151:AD180)</f>
        <v>0</v>
      </c>
      <c r="K150" s="19"/>
      <c r="L150" s="1"/>
      <c r="M150" s="1"/>
      <c r="N150" s="1"/>
      <c r="O150" s="1"/>
      <c r="P150" s="1"/>
      <c r="Q150" s="1"/>
      <c r="R150" s="1"/>
      <c r="S150" s="1"/>
      <c r="T150" s="1"/>
      <c r="U150" s="1"/>
      <c r="V150" s="1"/>
      <c r="W150" s="1"/>
      <c r="X150" s="1"/>
      <c r="Y150" s="1"/>
      <c r="Z150" s="1"/>
      <c r="AA150" s="1"/>
      <c r="AB150" s="1"/>
      <c r="AC150" s="1"/>
      <c r="AD150" s="1"/>
    </row>
    <row r="151" spans="1:30" ht="79.8" customHeight="1" x14ac:dyDescent="0.3">
      <c r="A151" s="54"/>
      <c r="B151" s="26" t="s">
        <v>89</v>
      </c>
      <c r="C151" s="26" t="s">
        <v>55</v>
      </c>
      <c r="D151" s="24">
        <v>91795</v>
      </c>
      <c r="E151" s="25" t="s">
        <v>305</v>
      </c>
      <c r="F151" s="24" t="s">
        <v>185</v>
      </c>
      <c r="G151" s="21">
        <v>57.37</v>
      </c>
      <c r="H151" s="23"/>
      <c r="I151" s="22">
        <f t="shared" ref="I151:I180" si="13">ROUND(H151*(1+$J$6),2)</f>
        <v>0</v>
      </c>
      <c r="J151" s="22">
        <f t="shared" ref="J151:J180" si="14">G151*I151</f>
        <v>0</v>
      </c>
      <c r="K151" s="30"/>
      <c r="L151" s="3"/>
      <c r="M151" s="3"/>
      <c r="N151" s="3"/>
      <c r="O151" s="3"/>
      <c r="P151" s="3"/>
      <c r="Q151" s="3"/>
      <c r="R151" s="3"/>
      <c r="S151" s="3"/>
      <c r="T151" s="3"/>
      <c r="U151" s="3"/>
      <c r="V151" s="3"/>
      <c r="W151" s="3"/>
      <c r="X151" s="3"/>
      <c r="Y151" s="3"/>
      <c r="Z151" s="3"/>
      <c r="AA151" s="3"/>
      <c r="AB151" s="3"/>
      <c r="AC151" s="3"/>
      <c r="AD151" s="3"/>
    </row>
    <row r="152" spans="1:30" s="54" customFormat="1" ht="88.8" customHeight="1" x14ac:dyDescent="0.3">
      <c r="B152" s="26" t="s">
        <v>90</v>
      </c>
      <c r="C152" s="26" t="s">
        <v>55</v>
      </c>
      <c r="D152" s="24">
        <v>91792</v>
      </c>
      <c r="E152" s="25" t="s">
        <v>306</v>
      </c>
      <c r="F152" s="24" t="s">
        <v>185</v>
      </c>
      <c r="G152" s="21">
        <v>4.6900000000000004</v>
      </c>
      <c r="H152" s="23"/>
      <c r="I152" s="22">
        <f t="shared" si="13"/>
        <v>0</v>
      </c>
      <c r="J152" s="22">
        <f t="shared" si="14"/>
        <v>0</v>
      </c>
      <c r="K152" s="30"/>
      <c r="L152" s="3"/>
      <c r="M152" s="3"/>
      <c r="N152" s="3"/>
      <c r="O152" s="3"/>
      <c r="P152" s="3"/>
      <c r="Q152" s="3"/>
      <c r="R152" s="3"/>
      <c r="S152" s="3"/>
      <c r="T152" s="3"/>
      <c r="U152" s="3"/>
      <c r="V152" s="3"/>
      <c r="W152" s="3"/>
      <c r="X152" s="3"/>
      <c r="Y152" s="3"/>
      <c r="Z152" s="3"/>
      <c r="AA152" s="3"/>
      <c r="AB152" s="3"/>
      <c r="AC152" s="3"/>
      <c r="AD152" s="3"/>
    </row>
    <row r="153" spans="1:30" s="54" customFormat="1" ht="75.599999999999994" customHeight="1" x14ac:dyDescent="0.3">
      <c r="B153" s="26" t="s">
        <v>91</v>
      </c>
      <c r="C153" s="26" t="s">
        <v>55</v>
      </c>
      <c r="D153" s="24">
        <v>91793</v>
      </c>
      <c r="E153" s="25" t="s">
        <v>307</v>
      </c>
      <c r="F153" s="24" t="s">
        <v>185</v>
      </c>
      <c r="G153" s="21">
        <v>12.29</v>
      </c>
      <c r="H153" s="23"/>
      <c r="I153" s="22">
        <f t="shared" si="13"/>
        <v>0</v>
      </c>
      <c r="J153" s="22">
        <f t="shared" si="14"/>
        <v>0</v>
      </c>
      <c r="K153" s="30"/>
      <c r="L153" s="3"/>
      <c r="M153" s="3"/>
      <c r="N153" s="3"/>
      <c r="O153" s="3"/>
      <c r="P153" s="3"/>
      <c r="Q153" s="3"/>
      <c r="R153" s="3"/>
      <c r="S153" s="3"/>
      <c r="T153" s="3"/>
      <c r="U153" s="3"/>
      <c r="V153" s="3"/>
      <c r="W153" s="3"/>
      <c r="X153" s="3"/>
      <c r="Y153" s="3"/>
      <c r="Z153" s="3"/>
      <c r="AA153" s="3"/>
      <c r="AB153" s="3"/>
      <c r="AC153" s="3"/>
      <c r="AD153" s="3"/>
    </row>
    <row r="154" spans="1:30" s="54" customFormat="1" ht="79.8" customHeight="1" x14ac:dyDescent="0.3">
      <c r="B154" s="26" t="s">
        <v>279</v>
      </c>
      <c r="C154" s="26" t="s">
        <v>55</v>
      </c>
      <c r="D154" s="24">
        <v>91794</v>
      </c>
      <c r="E154" s="25" t="s">
        <v>308</v>
      </c>
      <c r="F154" s="24" t="s">
        <v>185</v>
      </c>
      <c r="G154" s="21">
        <v>13.86</v>
      </c>
      <c r="H154" s="23"/>
      <c r="I154" s="22">
        <f t="shared" si="13"/>
        <v>0</v>
      </c>
      <c r="J154" s="22">
        <f t="shared" si="14"/>
        <v>0</v>
      </c>
      <c r="K154" s="30"/>
      <c r="L154" s="3"/>
      <c r="M154" s="3"/>
      <c r="N154" s="3"/>
      <c r="O154" s="3"/>
      <c r="P154" s="3"/>
      <c r="Q154" s="3"/>
      <c r="R154" s="3"/>
      <c r="S154" s="3"/>
      <c r="T154" s="3"/>
      <c r="U154" s="3"/>
      <c r="V154" s="3"/>
      <c r="W154" s="3"/>
      <c r="X154" s="3"/>
      <c r="Y154" s="3"/>
      <c r="Z154" s="3"/>
      <c r="AA154" s="3"/>
      <c r="AB154" s="3"/>
      <c r="AC154" s="3"/>
      <c r="AD154" s="3"/>
    </row>
    <row r="155" spans="1:30" s="54" customFormat="1" ht="52.8" customHeight="1" x14ac:dyDescent="0.3">
      <c r="B155" s="26" t="s">
        <v>736</v>
      </c>
      <c r="C155" s="26" t="s">
        <v>55</v>
      </c>
      <c r="D155" s="24">
        <v>98102</v>
      </c>
      <c r="E155" s="25" t="s">
        <v>309</v>
      </c>
      <c r="F155" s="24" t="s">
        <v>42</v>
      </c>
      <c r="G155" s="21">
        <v>2</v>
      </c>
      <c r="H155" s="23"/>
      <c r="I155" s="22">
        <f t="shared" si="13"/>
        <v>0</v>
      </c>
      <c r="J155" s="22">
        <f t="shared" si="14"/>
        <v>0</v>
      </c>
      <c r="K155" s="30"/>
      <c r="L155" s="3"/>
      <c r="M155" s="3"/>
      <c r="N155" s="3"/>
      <c r="O155" s="3"/>
      <c r="P155" s="3"/>
      <c r="Q155" s="3"/>
      <c r="R155" s="3"/>
      <c r="S155" s="3"/>
      <c r="T155" s="3"/>
      <c r="U155" s="3"/>
      <c r="V155" s="3"/>
      <c r="W155" s="3"/>
      <c r="X155" s="3"/>
      <c r="Y155" s="3"/>
      <c r="Z155" s="3"/>
      <c r="AA155" s="3"/>
      <c r="AB155" s="3"/>
      <c r="AC155" s="3"/>
      <c r="AD155" s="3"/>
    </row>
    <row r="156" spans="1:30" s="54" customFormat="1" ht="81.599999999999994" customHeight="1" x14ac:dyDescent="0.3">
      <c r="B156" s="26" t="s">
        <v>280</v>
      </c>
      <c r="C156" s="26" t="s">
        <v>53</v>
      </c>
      <c r="D156" s="24" t="s">
        <v>310</v>
      </c>
      <c r="E156" s="25" t="s">
        <v>311</v>
      </c>
      <c r="F156" s="24" t="s">
        <v>42</v>
      </c>
      <c r="G156" s="21">
        <v>9</v>
      </c>
      <c r="H156" s="23"/>
      <c r="I156" s="22">
        <f t="shared" si="13"/>
        <v>0</v>
      </c>
      <c r="J156" s="22">
        <f t="shared" si="14"/>
        <v>0</v>
      </c>
      <c r="K156" s="30"/>
      <c r="L156" s="3"/>
      <c r="M156" s="3"/>
      <c r="N156" s="3"/>
      <c r="O156" s="3"/>
      <c r="P156" s="3"/>
      <c r="Q156" s="3"/>
      <c r="R156" s="3"/>
      <c r="S156" s="3"/>
      <c r="T156" s="3"/>
      <c r="U156" s="3"/>
      <c r="V156" s="3"/>
      <c r="W156" s="3"/>
      <c r="X156" s="3"/>
      <c r="Y156" s="3"/>
      <c r="Z156" s="3"/>
      <c r="AA156" s="3"/>
      <c r="AB156" s="3"/>
      <c r="AC156" s="3"/>
      <c r="AD156" s="3"/>
    </row>
    <row r="157" spans="1:30" s="54" customFormat="1" ht="52.8" customHeight="1" x14ac:dyDescent="0.3">
      <c r="B157" s="26" t="s">
        <v>281</v>
      </c>
      <c r="C157" s="26" t="s">
        <v>55</v>
      </c>
      <c r="D157" s="24">
        <v>89709</v>
      </c>
      <c r="E157" s="25" t="s">
        <v>312</v>
      </c>
      <c r="F157" s="24" t="s">
        <v>42</v>
      </c>
      <c r="G157" s="21">
        <v>2</v>
      </c>
      <c r="H157" s="23"/>
      <c r="I157" s="22">
        <f t="shared" si="13"/>
        <v>0</v>
      </c>
      <c r="J157" s="22">
        <f t="shared" si="14"/>
        <v>0</v>
      </c>
      <c r="K157" s="30"/>
      <c r="L157" s="3"/>
      <c r="M157" s="3"/>
      <c r="N157" s="3"/>
      <c r="O157" s="3"/>
      <c r="P157" s="3"/>
      <c r="Q157" s="3"/>
      <c r="R157" s="3"/>
      <c r="S157" s="3"/>
      <c r="T157" s="3"/>
      <c r="U157" s="3"/>
      <c r="V157" s="3"/>
      <c r="W157" s="3"/>
      <c r="X157" s="3"/>
      <c r="Y157" s="3"/>
      <c r="Z157" s="3"/>
      <c r="AA157" s="3"/>
      <c r="AB157" s="3"/>
      <c r="AC157" s="3"/>
      <c r="AD157" s="3"/>
    </row>
    <row r="158" spans="1:30" s="54" customFormat="1" ht="52.8" customHeight="1" x14ac:dyDescent="0.3">
      <c r="B158" s="26" t="s">
        <v>282</v>
      </c>
      <c r="C158" s="26" t="s">
        <v>55</v>
      </c>
      <c r="D158" s="24">
        <v>89710</v>
      </c>
      <c r="E158" s="25" t="s">
        <v>313</v>
      </c>
      <c r="F158" s="24" t="s">
        <v>42</v>
      </c>
      <c r="G158" s="21">
        <v>2</v>
      </c>
      <c r="H158" s="23"/>
      <c r="I158" s="22">
        <f t="shared" si="13"/>
        <v>0</v>
      </c>
      <c r="J158" s="22">
        <f t="shared" si="14"/>
        <v>0</v>
      </c>
      <c r="K158" s="30"/>
      <c r="L158" s="3"/>
      <c r="M158" s="3"/>
      <c r="N158" s="3"/>
      <c r="O158" s="3"/>
      <c r="P158" s="3"/>
      <c r="Q158" s="3"/>
      <c r="R158" s="3"/>
      <c r="S158" s="3"/>
      <c r="T158" s="3"/>
      <c r="U158" s="3"/>
      <c r="V158" s="3"/>
      <c r="W158" s="3"/>
      <c r="X158" s="3"/>
      <c r="Y158" s="3"/>
      <c r="Z158" s="3"/>
      <c r="AA158" s="3"/>
      <c r="AB158" s="3"/>
      <c r="AC158" s="3"/>
      <c r="AD158" s="3"/>
    </row>
    <row r="159" spans="1:30" s="54" customFormat="1" ht="52.8" customHeight="1" x14ac:dyDescent="0.3">
      <c r="B159" s="26" t="s">
        <v>283</v>
      </c>
      <c r="C159" s="26" t="s">
        <v>55</v>
      </c>
      <c r="D159" s="24">
        <v>100858</v>
      </c>
      <c r="E159" s="25" t="s">
        <v>314</v>
      </c>
      <c r="F159" s="24" t="s">
        <v>42</v>
      </c>
      <c r="G159" s="21">
        <v>2</v>
      </c>
      <c r="H159" s="23"/>
      <c r="I159" s="22">
        <f t="shared" si="13"/>
        <v>0</v>
      </c>
      <c r="J159" s="22">
        <f t="shared" si="14"/>
        <v>0</v>
      </c>
      <c r="K159" s="30"/>
      <c r="L159" s="3"/>
      <c r="M159" s="3"/>
      <c r="N159" s="3"/>
      <c r="O159" s="3"/>
      <c r="P159" s="3"/>
      <c r="Q159" s="3"/>
      <c r="R159" s="3"/>
      <c r="S159" s="3"/>
      <c r="T159" s="3"/>
      <c r="U159" s="3"/>
      <c r="V159" s="3"/>
      <c r="W159" s="3"/>
      <c r="X159" s="3"/>
      <c r="Y159" s="3"/>
      <c r="Z159" s="3"/>
      <c r="AA159" s="3"/>
      <c r="AB159" s="3"/>
      <c r="AC159" s="3"/>
      <c r="AD159" s="3"/>
    </row>
    <row r="160" spans="1:30" s="54" customFormat="1" ht="52.8" customHeight="1" x14ac:dyDescent="0.3">
      <c r="B160" s="26" t="s">
        <v>284</v>
      </c>
      <c r="C160" s="26" t="s">
        <v>55</v>
      </c>
      <c r="D160" s="24">
        <v>95470</v>
      </c>
      <c r="E160" s="25" t="s">
        <v>315</v>
      </c>
      <c r="F160" s="24" t="s">
        <v>42</v>
      </c>
      <c r="G160" s="21">
        <v>6</v>
      </c>
      <c r="H160" s="23"/>
      <c r="I160" s="22">
        <f t="shared" si="13"/>
        <v>0</v>
      </c>
      <c r="J160" s="22">
        <f t="shared" si="14"/>
        <v>0</v>
      </c>
      <c r="K160" s="30"/>
      <c r="L160" s="3"/>
      <c r="M160" s="3"/>
      <c r="N160" s="3"/>
      <c r="O160" s="3"/>
      <c r="P160" s="3"/>
      <c r="Q160" s="3"/>
      <c r="R160" s="3"/>
      <c r="S160" s="3"/>
      <c r="T160" s="3"/>
      <c r="U160" s="3"/>
      <c r="V160" s="3"/>
      <c r="W160" s="3"/>
      <c r="X160" s="3"/>
      <c r="Y160" s="3"/>
      <c r="Z160" s="3"/>
      <c r="AA160" s="3"/>
      <c r="AB160" s="3"/>
      <c r="AC160" s="3"/>
      <c r="AD160" s="3"/>
    </row>
    <row r="161" spans="2:30" s="54" customFormat="1" ht="52.8" customHeight="1" x14ac:dyDescent="0.3">
      <c r="B161" s="26" t="s">
        <v>285</v>
      </c>
      <c r="C161" s="26" t="s">
        <v>55</v>
      </c>
      <c r="D161" s="24">
        <v>95472</v>
      </c>
      <c r="E161" s="25" t="s">
        <v>394</v>
      </c>
      <c r="F161" s="24" t="s">
        <v>42</v>
      </c>
      <c r="G161" s="21">
        <v>2</v>
      </c>
      <c r="H161" s="23"/>
      <c r="I161" s="22">
        <f t="shared" si="13"/>
        <v>0</v>
      </c>
      <c r="J161" s="22">
        <f t="shared" si="14"/>
        <v>0</v>
      </c>
      <c r="K161" s="30"/>
      <c r="L161" s="3"/>
      <c r="M161" s="3"/>
      <c r="N161" s="3"/>
      <c r="O161" s="3"/>
      <c r="P161" s="3"/>
      <c r="Q161" s="3"/>
      <c r="R161" s="3"/>
      <c r="S161" s="3"/>
      <c r="T161" s="3"/>
      <c r="U161" s="3"/>
      <c r="V161" s="3"/>
      <c r="W161" s="3"/>
      <c r="X161" s="3"/>
      <c r="Y161" s="3"/>
      <c r="Z161" s="3"/>
      <c r="AA161" s="3"/>
      <c r="AB161" s="3"/>
      <c r="AC161" s="3"/>
      <c r="AD161" s="3"/>
    </row>
    <row r="162" spans="2:30" s="54" customFormat="1" ht="52.8" customHeight="1" x14ac:dyDescent="0.3">
      <c r="B162" s="26" t="s">
        <v>286</v>
      </c>
      <c r="C162" s="26" t="s">
        <v>55</v>
      </c>
      <c r="D162" s="24">
        <v>86888</v>
      </c>
      <c r="E162" s="25" t="s">
        <v>658</v>
      </c>
      <c r="F162" s="24" t="s">
        <v>42</v>
      </c>
      <c r="G162" s="21">
        <v>2</v>
      </c>
      <c r="H162" s="23"/>
      <c r="I162" s="22">
        <f t="shared" si="13"/>
        <v>0</v>
      </c>
      <c r="J162" s="22">
        <f t="shared" si="14"/>
        <v>0</v>
      </c>
      <c r="K162" s="30"/>
      <c r="L162" s="3"/>
      <c r="M162" s="3"/>
      <c r="N162" s="3"/>
      <c r="O162" s="3"/>
      <c r="P162" s="3"/>
      <c r="Q162" s="3"/>
      <c r="R162" s="3"/>
      <c r="S162" s="3"/>
      <c r="T162" s="3"/>
      <c r="U162" s="3"/>
      <c r="V162" s="3"/>
      <c r="W162" s="3"/>
      <c r="X162" s="3"/>
      <c r="Y162" s="3"/>
      <c r="Z162" s="3"/>
      <c r="AA162" s="3"/>
      <c r="AB162" s="3"/>
      <c r="AC162" s="3"/>
      <c r="AD162" s="3"/>
    </row>
    <row r="163" spans="2:30" s="54" customFormat="1" ht="52.8" customHeight="1" x14ac:dyDescent="0.3">
      <c r="B163" s="26" t="s">
        <v>287</v>
      </c>
      <c r="C163" s="26" t="s">
        <v>55</v>
      </c>
      <c r="D163" s="24">
        <v>100849</v>
      </c>
      <c r="E163" s="25" t="s">
        <v>395</v>
      </c>
      <c r="F163" s="24" t="s">
        <v>42</v>
      </c>
      <c r="G163" s="21">
        <v>10</v>
      </c>
      <c r="H163" s="23"/>
      <c r="I163" s="22">
        <f t="shared" si="13"/>
        <v>0</v>
      </c>
      <c r="J163" s="22">
        <f t="shared" si="14"/>
        <v>0</v>
      </c>
      <c r="K163" s="30"/>
      <c r="L163" s="3"/>
      <c r="M163" s="3"/>
      <c r="N163" s="3"/>
      <c r="O163" s="3"/>
      <c r="P163" s="3"/>
      <c r="Q163" s="3"/>
      <c r="R163" s="3"/>
      <c r="S163" s="3"/>
      <c r="T163" s="3"/>
      <c r="U163" s="3"/>
      <c r="V163" s="3"/>
      <c r="W163" s="3"/>
      <c r="X163" s="3"/>
      <c r="Y163" s="3"/>
      <c r="Z163" s="3"/>
      <c r="AA163" s="3"/>
      <c r="AB163" s="3"/>
      <c r="AC163" s="3"/>
      <c r="AD163" s="3"/>
    </row>
    <row r="164" spans="2:30" s="54" customFormat="1" ht="52.8" customHeight="1" x14ac:dyDescent="0.3">
      <c r="B164" s="26" t="s">
        <v>288</v>
      </c>
      <c r="C164" s="26" t="s">
        <v>55</v>
      </c>
      <c r="D164" s="24">
        <v>99635</v>
      </c>
      <c r="E164" s="25" t="s">
        <v>396</v>
      </c>
      <c r="F164" s="24" t="s">
        <v>42</v>
      </c>
      <c r="G164" s="21">
        <v>8</v>
      </c>
      <c r="H164" s="23"/>
      <c r="I164" s="22">
        <f t="shared" si="13"/>
        <v>0</v>
      </c>
      <c r="J164" s="22">
        <f t="shared" si="14"/>
        <v>0</v>
      </c>
      <c r="K164" s="30"/>
      <c r="L164" s="3"/>
      <c r="M164" s="3"/>
      <c r="N164" s="3"/>
      <c r="O164" s="3"/>
      <c r="P164" s="3"/>
      <c r="Q164" s="3"/>
      <c r="R164" s="3"/>
      <c r="S164" s="3"/>
      <c r="T164" s="3"/>
      <c r="U164" s="3"/>
      <c r="V164" s="3"/>
      <c r="W164" s="3"/>
      <c r="X164" s="3"/>
      <c r="Y164" s="3"/>
      <c r="Z164" s="3"/>
      <c r="AA164" s="3"/>
      <c r="AB164" s="3"/>
      <c r="AC164" s="3"/>
      <c r="AD164" s="3"/>
    </row>
    <row r="165" spans="2:30" s="54" customFormat="1" ht="52.8" customHeight="1" x14ac:dyDescent="0.3">
      <c r="B165" s="26" t="s">
        <v>289</v>
      </c>
      <c r="C165" s="26" t="s">
        <v>55</v>
      </c>
      <c r="D165" s="24">
        <v>86901</v>
      </c>
      <c r="E165" s="25" t="s">
        <v>397</v>
      </c>
      <c r="F165" s="24" t="s">
        <v>42</v>
      </c>
      <c r="G165" s="21">
        <v>5</v>
      </c>
      <c r="H165" s="23"/>
      <c r="I165" s="22">
        <f t="shared" si="13"/>
        <v>0</v>
      </c>
      <c r="J165" s="22">
        <f t="shared" si="14"/>
        <v>0</v>
      </c>
      <c r="K165" s="30"/>
      <c r="L165" s="3"/>
      <c r="M165" s="3"/>
      <c r="N165" s="3"/>
      <c r="O165" s="3"/>
      <c r="P165" s="3"/>
      <c r="Q165" s="3"/>
      <c r="R165" s="3"/>
      <c r="S165" s="3"/>
      <c r="T165" s="3"/>
      <c r="U165" s="3"/>
      <c r="V165" s="3"/>
      <c r="W165" s="3"/>
      <c r="X165" s="3"/>
      <c r="Y165" s="3"/>
      <c r="Z165" s="3"/>
      <c r="AA165" s="3"/>
      <c r="AB165" s="3"/>
      <c r="AC165" s="3"/>
      <c r="AD165" s="3"/>
    </row>
    <row r="166" spans="2:30" s="54" customFormat="1" ht="87" customHeight="1" x14ac:dyDescent="0.3">
      <c r="B166" s="26" t="s">
        <v>290</v>
      </c>
      <c r="C166" s="26" t="s">
        <v>53</v>
      </c>
      <c r="D166" s="24" t="s">
        <v>398</v>
      </c>
      <c r="E166" s="25" t="s">
        <v>399</v>
      </c>
      <c r="F166" s="24" t="s">
        <v>42</v>
      </c>
      <c r="G166" s="21">
        <v>5</v>
      </c>
      <c r="H166" s="21"/>
      <c r="I166" s="22">
        <f t="shared" si="13"/>
        <v>0</v>
      </c>
      <c r="J166" s="22">
        <f t="shared" si="14"/>
        <v>0</v>
      </c>
      <c r="K166" s="30"/>
      <c r="L166" s="3"/>
      <c r="M166" s="3"/>
      <c r="N166" s="3"/>
      <c r="O166" s="3"/>
      <c r="P166" s="3"/>
      <c r="Q166" s="3"/>
      <c r="R166" s="3"/>
      <c r="S166" s="3"/>
      <c r="T166" s="3"/>
      <c r="U166" s="3"/>
      <c r="V166" s="3"/>
      <c r="W166" s="3"/>
      <c r="X166" s="3"/>
      <c r="Y166" s="3"/>
      <c r="Z166" s="3"/>
      <c r="AA166" s="3"/>
      <c r="AB166" s="3"/>
      <c r="AC166" s="3"/>
      <c r="AD166" s="3"/>
    </row>
    <row r="167" spans="2:30" s="54" customFormat="1" ht="52.8" customHeight="1" x14ac:dyDescent="0.3">
      <c r="B167" s="26" t="s">
        <v>291</v>
      </c>
      <c r="C167" s="26" t="s">
        <v>53</v>
      </c>
      <c r="D167" s="24" t="s">
        <v>400</v>
      </c>
      <c r="E167" s="25" t="s">
        <v>401</v>
      </c>
      <c r="F167" s="24" t="s">
        <v>42</v>
      </c>
      <c r="G167" s="21">
        <v>2</v>
      </c>
      <c r="H167" s="21"/>
      <c r="I167" s="22">
        <f t="shared" si="13"/>
        <v>0</v>
      </c>
      <c r="J167" s="22">
        <f t="shared" si="14"/>
        <v>0</v>
      </c>
      <c r="K167" s="30"/>
      <c r="L167" s="3"/>
      <c r="M167" s="3"/>
      <c r="N167" s="3"/>
      <c r="O167" s="3"/>
      <c r="P167" s="3"/>
      <c r="Q167" s="3"/>
      <c r="R167" s="3"/>
      <c r="S167" s="3"/>
      <c r="T167" s="3"/>
      <c r="U167" s="3"/>
      <c r="V167" s="3"/>
      <c r="W167" s="3"/>
      <c r="X167" s="3"/>
      <c r="Y167" s="3"/>
      <c r="Z167" s="3"/>
      <c r="AA167" s="3"/>
      <c r="AB167" s="3"/>
      <c r="AC167" s="3"/>
      <c r="AD167" s="3"/>
    </row>
    <row r="168" spans="2:30" s="54" customFormat="1" ht="52.8" customHeight="1" x14ac:dyDescent="0.3">
      <c r="B168" s="26" t="s">
        <v>292</v>
      </c>
      <c r="C168" s="26" t="s">
        <v>55</v>
      </c>
      <c r="D168" s="24">
        <v>86904</v>
      </c>
      <c r="E168" s="25" t="s">
        <v>409</v>
      </c>
      <c r="F168" s="24" t="s">
        <v>42</v>
      </c>
      <c r="G168" s="21">
        <v>2</v>
      </c>
      <c r="H168" s="21"/>
      <c r="I168" s="22">
        <f t="shared" si="13"/>
        <v>0</v>
      </c>
      <c r="J168" s="22">
        <f t="shared" si="14"/>
        <v>0</v>
      </c>
      <c r="K168" s="30"/>
      <c r="L168" s="3"/>
      <c r="M168" s="3"/>
      <c r="N168" s="3"/>
      <c r="O168" s="3"/>
      <c r="P168" s="3"/>
      <c r="Q168" s="3"/>
      <c r="R168" s="3"/>
      <c r="S168" s="3"/>
      <c r="T168" s="3"/>
      <c r="U168" s="3"/>
      <c r="V168" s="3"/>
      <c r="W168" s="3"/>
      <c r="X168" s="3"/>
      <c r="Y168" s="3"/>
      <c r="Z168" s="3"/>
      <c r="AA168" s="3"/>
      <c r="AB168" s="3"/>
      <c r="AC168" s="3"/>
      <c r="AD168" s="3"/>
    </row>
    <row r="169" spans="2:30" s="54" customFormat="1" ht="69" customHeight="1" x14ac:dyDescent="0.3">
      <c r="B169" s="26" t="s">
        <v>293</v>
      </c>
      <c r="C169" s="26" t="s">
        <v>53</v>
      </c>
      <c r="D169" s="24" t="s">
        <v>402</v>
      </c>
      <c r="E169" s="25" t="s">
        <v>403</v>
      </c>
      <c r="F169" s="24" t="s">
        <v>42</v>
      </c>
      <c r="G169" s="21">
        <v>1</v>
      </c>
      <c r="H169" s="21"/>
      <c r="I169" s="22">
        <f t="shared" si="13"/>
        <v>0</v>
      </c>
      <c r="J169" s="22">
        <f t="shared" si="14"/>
        <v>0</v>
      </c>
      <c r="K169" s="30"/>
      <c r="L169" s="3"/>
      <c r="M169" s="3"/>
      <c r="N169" s="3"/>
      <c r="O169" s="3"/>
      <c r="P169" s="3"/>
      <c r="Q169" s="3"/>
      <c r="R169" s="3"/>
      <c r="S169" s="3"/>
      <c r="T169" s="3"/>
      <c r="U169" s="3"/>
      <c r="V169" s="3"/>
      <c r="W169" s="3"/>
      <c r="X169" s="3"/>
      <c r="Y169" s="3"/>
      <c r="Z169" s="3"/>
      <c r="AA169" s="3"/>
      <c r="AB169" s="3"/>
      <c r="AC169" s="3"/>
      <c r="AD169" s="3"/>
    </row>
    <row r="170" spans="2:30" s="54" customFormat="1" ht="52.8" customHeight="1" x14ac:dyDescent="0.3">
      <c r="B170" s="26" t="s">
        <v>294</v>
      </c>
      <c r="C170" s="26" t="s">
        <v>55</v>
      </c>
      <c r="D170" s="24">
        <v>95544</v>
      </c>
      <c r="E170" s="25" t="s">
        <v>404</v>
      </c>
      <c r="F170" s="24" t="s">
        <v>42</v>
      </c>
      <c r="G170" s="21">
        <v>4</v>
      </c>
      <c r="H170" s="23"/>
      <c r="I170" s="22">
        <f t="shared" si="13"/>
        <v>0</v>
      </c>
      <c r="J170" s="22">
        <f t="shared" si="14"/>
        <v>0</v>
      </c>
      <c r="K170" s="30"/>
      <c r="L170" s="3"/>
      <c r="M170" s="3"/>
      <c r="N170" s="3"/>
      <c r="O170" s="3"/>
      <c r="P170" s="3"/>
      <c r="Q170" s="3"/>
      <c r="R170" s="3"/>
      <c r="S170" s="3"/>
      <c r="T170" s="3"/>
      <c r="U170" s="3"/>
      <c r="V170" s="3"/>
      <c r="W170" s="3"/>
      <c r="X170" s="3"/>
      <c r="Y170" s="3"/>
      <c r="Z170" s="3"/>
      <c r="AA170" s="3"/>
      <c r="AB170" s="3"/>
      <c r="AC170" s="3"/>
      <c r="AD170" s="3"/>
    </row>
    <row r="171" spans="2:30" s="54" customFormat="1" ht="52.8" customHeight="1" x14ac:dyDescent="0.3">
      <c r="B171" s="26" t="s">
        <v>295</v>
      </c>
      <c r="C171" s="26" t="s">
        <v>55</v>
      </c>
      <c r="D171" s="24">
        <v>95547</v>
      </c>
      <c r="E171" s="25" t="s">
        <v>417</v>
      </c>
      <c r="F171" s="24" t="s">
        <v>42</v>
      </c>
      <c r="G171" s="21">
        <v>4</v>
      </c>
      <c r="H171" s="23"/>
      <c r="I171" s="22">
        <f t="shared" si="13"/>
        <v>0</v>
      </c>
      <c r="J171" s="22">
        <f t="shared" si="14"/>
        <v>0</v>
      </c>
      <c r="K171" s="30"/>
      <c r="L171" s="3"/>
      <c r="M171" s="3"/>
      <c r="N171" s="3"/>
      <c r="O171" s="3"/>
      <c r="P171" s="3"/>
      <c r="Q171" s="3"/>
      <c r="R171" s="3"/>
      <c r="S171" s="3"/>
      <c r="T171" s="3"/>
      <c r="U171" s="3"/>
      <c r="V171" s="3"/>
      <c r="W171" s="3"/>
      <c r="X171" s="3"/>
      <c r="Y171" s="3"/>
      <c r="Z171" s="3"/>
      <c r="AA171" s="3"/>
      <c r="AB171" s="3"/>
      <c r="AC171" s="3"/>
      <c r="AD171" s="3"/>
    </row>
    <row r="172" spans="2:30" s="54" customFormat="1" ht="52.8" customHeight="1" x14ac:dyDescent="0.3">
      <c r="B172" s="26" t="s">
        <v>296</v>
      </c>
      <c r="C172" s="26" t="s">
        <v>53</v>
      </c>
      <c r="D172" s="24" t="s">
        <v>405</v>
      </c>
      <c r="E172" s="25" t="s">
        <v>406</v>
      </c>
      <c r="F172" s="24" t="s">
        <v>42</v>
      </c>
      <c r="G172" s="21">
        <v>2</v>
      </c>
      <c r="H172" s="21"/>
      <c r="I172" s="22">
        <f t="shared" si="13"/>
        <v>0</v>
      </c>
      <c r="J172" s="22">
        <f t="shared" si="14"/>
        <v>0</v>
      </c>
      <c r="K172" s="30"/>
      <c r="L172" s="3"/>
      <c r="M172" s="3"/>
      <c r="N172" s="3"/>
      <c r="O172" s="3"/>
      <c r="P172" s="3"/>
      <c r="Q172" s="3"/>
      <c r="R172" s="3"/>
      <c r="S172" s="3"/>
      <c r="T172" s="3"/>
      <c r="U172" s="3"/>
      <c r="V172" s="3"/>
      <c r="W172" s="3"/>
      <c r="X172" s="3"/>
      <c r="Y172" s="3"/>
      <c r="Z172" s="3"/>
      <c r="AA172" s="3"/>
      <c r="AB172" s="3"/>
      <c r="AC172" s="3"/>
      <c r="AD172" s="3"/>
    </row>
    <row r="173" spans="2:30" s="54" customFormat="1" ht="52.8" customHeight="1" x14ac:dyDescent="0.3">
      <c r="B173" s="26" t="s">
        <v>297</v>
      </c>
      <c r="C173" s="26" t="s">
        <v>53</v>
      </c>
      <c r="D173" s="24" t="s">
        <v>407</v>
      </c>
      <c r="E173" s="25" t="s">
        <v>408</v>
      </c>
      <c r="F173" s="24" t="s">
        <v>42</v>
      </c>
      <c r="G173" s="21">
        <v>6</v>
      </c>
      <c r="H173" s="21"/>
      <c r="I173" s="22">
        <f t="shared" si="13"/>
        <v>0</v>
      </c>
      <c r="J173" s="22">
        <f t="shared" si="14"/>
        <v>0</v>
      </c>
      <c r="K173" s="30"/>
      <c r="L173" s="3"/>
      <c r="M173" s="3"/>
      <c r="N173" s="3"/>
      <c r="O173" s="3"/>
      <c r="P173" s="3"/>
      <c r="Q173" s="3"/>
      <c r="R173" s="3"/>
      <c r="S173" s="3"/>
      <c r="T173" s="3"/>
      <c r="U173" s="3"/>
      <c r="V173" s="3"/>
      <c r="W173" s="3"/>
      <c r="X173" s="3"/>
      <c r="Y173" s="3"/>
      <c r="Z173" s="3"/>
      <c r="AA173" s="3"/>
      <c r="AB173" s="3"/>
      <c r="AC173" s="3"/>
      <c r="AD173" s="3"/>
    </row>
    <row r="174" spans="2:30" s="54" customFormat="1" ht="52.8" customHeight="1" x14ac:dyDescent="0.3">
      <c r="B174" s="26" t="s">
        <v>298</v>
      </c>
      <c r="C174" s="26" t="s">
        <v>264</v>
      </c>
      <c r="D174" s="69" t="s">
        <v>411</v>
      </c>
      <c r="E174" s="65" t="s">
        <v>410</v>
      </c>
      <c r="F174" s="69" t="s">
        <v>42</v>
      </c>
      <c r="G174" s="21">
        <v>2</v>
      </c>
      <c r="H174" s="70"/>
      <c r="I174" s="22">
        <f t="shared" si="13"/>
        <v>0</v>
      </c>
      <c r="J174" s="22">
        <f t="shared" si="14"/>
        <v>0</v>
      </c>
      <c r="K174" s="30"/>
      <c r="L174" s="3"/>
      <c r="M174" s="3"/>
      <c r="N174" s="3"/>
      <c r="O174" s="3"/>
      <c r="P174" s="3"/>
      <c r="Q174" s="3"/>
      <c r="R174" s="3"/>
      <c r="S174" s="3"/>
      <c r="T174" s="3"/>
      <c r="U174" s="3"/>
      <c r="V174" s="3"/>
      <c r="W174" s="3"/>
      <c r="X174" s="3"/>
      <c r="Y174" s="3"/>
      <c r="Z174" s="3"/>
      <c r="AA174" s="3"/>
      <c r="AB174" s="3"/>
      <c r="AC174" s="3"/>
      <c r="AD174" s="3"/>
    </row>
    <row r="175" spans="2:30" s="54" customFormat="1" ht="52.8" customHeight="1" x14ac:dyDescent="0.3">
      <c r="B175" s="26" t="s">
        <v>299</v>
      </c>
      <c r="C175" s="26" t="s">
        <v>55</v>
      </c>
      <c r="D175" s="24">
        <v>86909</v>
      </c>
      <c r="E175" s="25" t="s">
        <v>412</v>
      </c>
      <c r="F175" s="24" t="s">
        <v>42</v>
      </c>
      <c r="G175" s="21">
        <v>5</v>
      </c>
      <c r="H175" s="23"/>
      <c r="I175" s="22">
        <f t="shared" si="13"/>
        <v>0</v>
      </c>
      <c r="J175" s="22">
        <f t="shared" si="14"/>
        <v>0</v>
      </c>
      <c r="K175" s="30"/>
      <c r="L175" s="3"/>
      <c r="M175" s="3"/>
      <c r="N175" s="3"/>
      <c r="O175" s="3"/>
      <c r="P175" s="3"/>
      <c r="Q175" s="3"/>
      <c r="R175" s="3"/>
      <c r="S175" s="3"/>
      <c r="T175" s="3"/>
      <c r="U175" s="3"/>
      <c r="V175" s="3"/>
      <c r="W175" s="3"/>
      <c r="X175" s="3"/>
      <c r="Y175" s="3"/>
      <c r="Z175" s="3"/>
      <c r="AA175" s="3"/>
      <c r="AB175" s="3"/>
      <c r="AC175" s="3"/>
      <c r="AD175" s="3"/>
    </row>
    <row r="176" spans="2:30" s="54" customFormat="1" ht="52.8" customHeight="1" x14ac:dyDescent="0.3">
      <c r="B176" s="26" t="s">
        <v>300</v>
      </c>
      <c r="C176" s="26" t="s">
        <v>53</v>
      </c>
      <c r="D176" s="24" t="s">
        <v>413</v>
      </c>
      <c r="E176" s="25" t="s">
        <v>414</v>
      </c>
      <c r="F176" s="24" t="s">
        <v>42</v>
      </c>
      <c r="G176" s="21">
        <v>4</v>
      </c>
      <c r="H176" s="21"/>
      <c r="I176" s="22">
        <f t="shared" si="13"/>
        <v>0</v>
      </c>
      <c r="J176" s="22">
        <f t="shared" si="14"/>
        <v>0</v>
      </c>
      <c r="K176" s="30"/>
      <c r="L176" s="3"/>
      <c r="M176" s="3"/>
      <c r="N176" s="3"/>
      <c r="O176" s="3"/>
      <c r="P176" s="3"/>
      <c r="Q176" s="3"/>
      <c r="R176" s="3"/>
      <c r="S176" s="3"/>
      <c r="T176" s="3"/>
      <c r="U176" s="3"/>
      <c r="V176" s="3"/>
      <c r="W176" s="3"/>
      <c r="X176" s="3"/>
      <c r="Y176" s="3"/>
      <c r="Z176" s="3"/>
      <c r="AA176" s="3"/>
      <c r="AB176" s="3"/>
      <c r="AC176" s="3"/>
      <c r="AD176" s="3"/>
    </row>
    <row r="177" spans="1:30" s="54" customFormat="1" ht="52.8" customHeight="1" x14ac:dyDescent="0.3">
      <c r="B177" s="26" t="s">
        <v>301</v>
      </c>
      <c r="C177" s="26" t="s">
        <v>53</v>
      </c>
      <c r="D177" s="24" t="s">
        <v>415</v>
      </c>
      <c r="E177" s="25" t="s">
        <v>416</v>
      </c>
      <c r="F177" s="24" t="s">
        <v>42</v>
      </c>
      <c r="G177" s="21">
        <v>1</v>
      </c>
      <c r="H177" s="21"/>
      <c r="I177" s="22">
        <f t="shared" si="13"/>
        <v>0</v>
      </c>
      <c r="J177" s="22">
        <f t="shared" si="14"/>
        <v>0</v>
      </c>
      <c r="K177" s="30"/>
      <c r="L177" s="3"/>
      <c r="M177" s="3"/>
      <c r="N177" s="3"/>
      <c r="O177" s="3"/>
      <c r="P177" s="3"/>
      <c r="Q177" s="3"/>
      <c r="R177" s="3"/>
      <c r="S177" s="3"/>
      <c r="T177" s="3"/>
      <c r="U177" s="3"/>
      <c r="V177" s="3"/>
      <c r="W177" s="3"/>
      <c r="X177" s="3"/>
      <c r="Y177" s="3"/>
      <c r="Z177" s="3"/>
      <c r="AA177" s="3"/>
      <c r="AB177" s="3"/>
      <c r="AC177" s="3"/>
      <c r="AD177" s="3"/>
    </row>
    <row r="178" spans="1:30" s="54" customFormat="1" ht="52.8" customHeight="1" x14ac:dyDescent="0.3">
      <c r="B178" s="26" t="s">
        <v>302</v>
      </c>
      <c r="C178" s="26" t="s">
        <v>55</v>
      </c>
      <c r="D178" s="24">
        <v>100868</v>
      </c>
      <c r="E178" s="25" t="s">
        <v>418</v>
      </c>
      <c r="F178" s="24" t="s">
        <v>42</v>
      </c>
      <c r="G178" s="21">
        <v>4</v>
      </c>
      <c r="H178" s="23"/>
      <c r="I178" s="22">
        <f t="shared" si="13"/>
        <v>0</v>
      </c>
      <c r="J178" s="22">
        <f t="shared" si="14"/>
        <v>0</v>
      </c>
      <c r="K178" s="30"/>
      <c r="L178" s="3"/>
      <c r="M178" s="3"/>
      <c r="N178" s="3"/>
      <c r="O178" s="3"/>
      <c r="P178" s="3"/>
      <c r="Q178" s="3"/>
      <c r="R178" s="3"/>
      <c r="S178" s="3"/>
      <c r="T178" s="3"/>
      <c r="U178" s="3"/>
      <c r="V178" s="3"/>
      <c r="W178" s="3"/>
      <c r="X178" s="3"/>
      <c r="Y178" s="3"/>
      <c r="Z178" s="3"/>
      <c r="AA178" s="3"/>
      <c r="AB178" s="3"/>
      <c r="AC178" s="3"/>
      <c r="AD178" s="3"/>
    </row>
    <row r="179" spans="1:30" s="54" customFormat="1" ht="52.8" customHeight="1" x14ac:dyDescent="0.3">
      <c r="B179" s="26" t="s">
        <v>303</v>
      </c>
      <c r="C179" s="26" t="s">
        <v>55</v>
      </c>
      <c r="D179" s="24">
        <v>100867</v>
      </c>
      <c r="E179" s="25" t="s">
        <v>419</v>
      </c>
      <c r="F179" s="24" t="s">
        <v>42</v>
      </c>
      <c r="G179" s="21">
        <v>2</v>
      </c>
      <c r="H179" s="23"/>
      <c r="I179" s="22">
        <f t="shared" si="13"/>
        <v>0</v>
      </c>
      <c r="J179" s="22">
        <f t="shared" si="14"/>
        <v>0</v>
      </c>
      <c r="K179" s="30"/>
      <c r="L179" s="3"/>
      <c r="M179" s="3"/>
      <c r="N179" s="3"/>
      <c r="O179" s="3"/>
      <c r="P179" s="3"/>
      <c r="Q179" s="3"/>
      <c r="R179" s="3"/>
      <c r="S179" s="3"/>
      <c r="T179" s="3"/>
      <c r="U179" s="3"/>
      <c r="V179" s="3"/>
      <c r="W179" s="3"/>
      <c r="X179" s="3"/>
      <c r="Y179" s="3"/>
      <c r="Z179" s="3"/>
      <c r="AA179" s="3"/>
      <c r="AB179" s="3"/>
      <c r="AC179" s="3"/>
      <c r="AD179" s="3"/>
    </row>
    <row r="180" spans="1:30" s="54" customFormat="1" ht="52.8" customHeight="1" x14ac:dyDescent="0.3">
      <c r="B180" s="26" t="s">
        <v>304</v>
      </c>
      <c r="C180" s="26" t="s">
        <v>55</v>
      </c>
      <c r="D180" s="24">
        <v>100866</v>
      </c>
      <c r="E180" s="25" t="s">
        <v>420</v>
      </c>
      <c r="F180" s="24" t="s">
        <v>42</v>
      </c>
      <c r="G180" s="21">
        <v>4</v>
      </c>
      <c r="H180" s="23"/>
      <c r="I180" s="22">
        <f t="shared" si="13"/>
        <v>0</v>
      </c>
      <c r="J180" s="22">
        <f t="shared" si="14"/>
        <v>0</v>
      </c>
      <c r="K180" s="30"/>
      <c r="L180" s="3"/>
      <c r="M180" s="3"/>
      <c r="N180" s="3"/>
      <c r="O180" s="3"/>
      <c r="P180" s="3"/>
      <c r="Q180" s="3"/>
      <c r="R180" s="3"/>
      <c r="S180" s="3"/>
      <c r="T180" s="3"/>
      <c r="U180" s="3"/>
      <c r="V180" s="3"/>
      <c r="W180" s="3"/>
      <c r="X180" s="3"/>
      <c r="Y180" s="3"/>
      <c r="Z180" s="3"/>
      <c r="AA180" s="3"/>
      <c r="AB180" s="3"/>
      <c r="AC180" s="3"/>
      <c r="AD180" s="3"/>
    </row>
    <row r="181" spans="1:30" ht="22.2" customHeight="1" x14ac:dyDescent="0.3">
      <c r="A181" s="54"/>
      <c r="B181" s="16" t="s">
        <v>26</v>
      </c>
      <c r="C181" s="17"/>
      <c r="D181" s="110" t="s">
        <v>5</v>
      </c>
      <c r="E181" s="111"/>
      <c r="F181" s="111"/>
      <c r="G181" s="111"/>
      <c r="H181" s="111"/>
      <c r="I181" s="185"/>
      <c r="J181" s="18">
        <f>SUM(J182:AD192)</f>
        <v>0</v>
      </c>
      <c r="K181" s="19"/>
      <c r="L181" s="1"/>
      <c r="M181" s="1"/>
      <c r="N181" s="1"/>
      <c r="O181" s="1"/>
      <c r="P181" s="1"/>
      <c r="Q181" s="1"/>
      <c r="R181" s="1"/>
      <c r="S181" s="1"/>
      <c r="T181" s="1"/>
      <c r="U181" s="1"/>
      <c r="V181" s="1"/>
      <c r="W181" s="1"/>
      <c r="X181" s="1"/>
      <c r="Y181" s="1"/>
      <c r="Z181" s="1"/>
      <c r="AA181" s="1"/>
      <c r="AB181" s="1"/>
      <c r="AC181" s="1"/>
      <c r="AD181" s="1"/>
    </row>
    <row r="182" spans="1:30" ht="52.8" customHeight="1" x14ac:dyDescent="0.3">
      <c r="A182" s="54"/>
      <c r="B182" s="26" t="s">
        <v>92</v>
      </c>
      <c r="C182" s="26" t="s">
        <v>55</v>
      </c>
      <c r="D182" s="24">
        <v>89800</v>
      </c>
      <c r="E182" s="25" t="s">
        <v>424</v>
      </c>
      <c r="F182" s="24" t="s">
        <v>185</v>
      </c>
      <c r="G182" s="21">
        <v>226.07</v>
      </c>
      <c r="H182" s="23"/>
      <c r="I182" s="22">
        <f t="shared" ref="I182:I192" si="15">ROUND(H182*(1+$J$6),2)</f>
        <v>0</v>
      </c>
      <c r="J182" s="22">
        <f t="shared" ref="J182:J192" si="16">G182*I182</f>
        <v>0</v>
      </c>
      <c r="K182" s="30"/>
      <c r="L182" s="3"/>
      <c r="M182" s="3"/>
      <c r="N182" s="3"/>
      <c r="O182" s="3"/>
      <c r="P182" s="3"/>
      <c r="Q182" s="3"/>
      <c r="R182" s="3"/>
      <c r="S182" s="3"/>
      <c r="T182" s="3"/>
      <c r="U182" s="3"/>
      <c r="V182" s="3"/>
      <c r="W182" s="3"/>
      <c r="X182" s="3"/>
      <c r="Y182" s="3"/>
      <c r="Z182" s="3"/>
      <c r="AA182" s="3"/>
      <c r="AB182" s="3"/>
      <c r="AC182" s="3"/>
      <c r="AD182" s="3"/>
    </row>
    <row r="183" spans="1:30" ht="68.400000000000006" customHeight="1" x14ac:dyDescent="0.3">
      <c r="A183" s="54"/>
      <c r="B183" s="26" t="s">
        <v>93</v>
      </c>
      <c r="C183" s="26" t="s">
        <v>55</v>
      </c>
      <c r="D183" s="24">
        <v>89746</v>
      </c>
      <c r="E183" s="31" t="s">
        <v>425</v>
      </c>
      <c r="F183" s="24" t="s">
        <v>42</v>
      </c>
      <c r="G183" s="21">
        <v>96</v>
      </c>
      <c r="H183" s="32"/>
      <c r="I183" s="22">
        <f t="shared" si="15"/>
        <v>0</v>
      </c>
      <c r="J183" s="22">
        <f t="shared" si="16"/>
        <v>0</v>
      </c>
      <c r="K183" s="30"/>
      <c r="L183" s="3"/>
      <c r="M183" s="3"/>
      <c r="N183" s="3"/>
      <c r="O183" s="3"/>
      <c r="P183" s="3"/>
      <c r="Q183" s="3"/>
      <c r="R183" s="3"/>
      <c r="S183" s="3"/>
      <c r="T183" s="3"/>
      <c r="U183" s="3"/>
      <c r="V183" s="3"/>
      <c r="W183" s="3"/>
      <c r="X183" s="3"/>
      <c r="Y183" s="3"/>
      <c r="Z183" s="3"/>
      <c r="AA183" s="3"/>
      <c r="AB183" s="3"/>
      <c r="AC183" s="3"/>
      <c r="AD183" s="3"/>
    </row>
    <row r="184" spans="1:30" s="54" customFormat="1" ht="68.400000000000006" customHeight="1" x14ac:dyDescent="0.3">
      <c r="B184" s="26" t="s">
        <v>94</v>
      </c>
      <c r="C184" s="26" t="s">
        <v>55</v>
      </c>
      <c r="D184" s="24">
        <v>89744</v>
      </c>
      <c r="E184" s="31" t="s">
        <v>426</v>
      </c>
      <c r="F184" s="24" t="s">
        <v>42</v>
      </c>
      <c r="G184" s="21">
        <v>8</v>
      </c>
      <c r="H184" s="32"/>
      <c r="I184" s="22">
        <f t="shared" si="15"/>
        <v>0</v>
      </c>
      <c r="J184" s="22">
        <f t="shared" si="16"/>
        <v>0</v>
      </c>
      <c r="K184" s="30"/>
      <c r="L184" s="3"/>
      <c r="M184" s="3"/>
      <c r="N184" s="3"/>
      <c r="O184" s="3"/>
      <c r="P184" s="3"/>
      <c r="Q184" s="3"/>
      <c r="R184" s="3"/>
      <c r="S184" s="3"/>
      <c r="T184" s="3"/>
      <c r="U184" s="3"/>
      <c r="V184" s="3"/>
      <c r="W184" s="3"/>
      <c r="X184" s="3"/>
      <c r="Y184" s="3"/>
      <c r="Z184" s="3"/>
      <c r="AA184" s="3"/>
      <c r="AB184" s="3"/>
      <c r="AC184" s="3"/>
      <c r="AD184" s="3"/>
    </row>
    <row r="185" spans="1:30" s="54" customFormat="1" ht="68.400000000000006" customHeight="1" x14ac:dyDescent="0.3">
      <c r="B185" s="26" t="s">
        <v>421</v>
      </c>
      <c r="C185" s="26" t="s">
        <v>55</v>
      </c>
      <c r="D185" s="24">
        <v>89567</v>
      </c>
      <c r="E185" s="31" t="s">
        <v>427</v>
      </c>
      <c r="F185" s="24" t="s">
        <v>42</v>
      </c>
      <c r="G185" s="21">
        <v>4</v>
      </c>
      <c r="H185" s="32"/>
      <c r="I185" s="22">
        <f t="shared" si="15"/>
        <v>0</v>
      </c>
      <c r="J185" s="22">
        <f t="shared" si="16"/>
        <v>0</v>
      </c>
      <c r="K185" s="30"/>
      <c r="L185" s="3"/>
      <c r="M185" s="3"/>
      <c r="N185" s="3"/>
      <c r="O185" s="3"/>
      <c r="P185" s="3"/>
      <c r="Q185" s="3"/>
      <c r="R185" s="3"/>
      <c r="S185" s="3"/>
      <c r="T185" s="3"/>
      <c r="U185" s="3"/>
      <c r="V185" s="3"/>
      <c r="W185" s="3"/>
      <c r="X185" s="3"/>
      <c r="Y185" s="3"/>
      <c r="Z185" s="3"/>
      <c r="AA185" s="3"/>
      <c r="AB185" s="3"/>
      <c r="AC185" s="3"/>
      <c r="AD185" s="3"/>
    </row>
    <row r="186" spans="1:30" s="54" customFormat="1" ht="68.400000000000006" customHeight="1" x14ac:dyDescent="0.3">
      <c r="B186" s="26" t="s">
        <v>422</v>
      </c>
      <c r="C186" s="26" t="s">
        <v>55</v>
      </c>
      <c r="D186" s="24">
        <v>89580</v>
      </c>
      <c r="E186" s="31" t="s">
        <v>700</v>
      </c>
      <c r="F186" s="24" t="s">
        <v>185</v>
      </c>
      <c r="G186" s="21">
        <v>31.12</v>
      </c>
      <c r="H186" s="32"/>
      <c r="I186" s="22">
        <f t="shared" si="15"/>
        <v>0</v>
      </c>
      <c r="J186" s="22">
        <f t="shared" si="16"/>
        <v>0</v>
      </c>
      <c r="K186" s="30"/>
      <c r="L186" s="3"/>
      <c r="M186" s="3"/>
      <c r="N186" s="3"/>
      <c r="O186" s="3"/>
      <c r="P186" s="3"/>
      <c r="Q186" s="3"/>
      <c r="R186" s="3"/>
      <c r="S186" s="3"/>
      <c r="T186" s="3"/>
      <c r="U186" s="3"/>
      <c r="V186" s="3"/>
      <c r="W186" s="3"/>
      <c r="X186" s="3"/>
      <c r="Y186" s="3"/>
      <c r="Z186" s="3"/>
      <c r="AA186" s="3"/>
      <c r="AB186" s="3"/>
      <c r="AC186" s="3"/>
      <c r="AD186" s="3"/>
    </row>
    <row r="187" spans="1:30" s="54" customFormat="1" ht="68.400000000000006" customHeight="1" x14ac:dyDescent="0.3">
      <c r="B187" s="26" t="s">
        <v>423</v>
      </c>
      <c r="C187" s="26" t="s">
        <v>55</v>
      </c>
      <c r="D187" s="24">
        <v>89591</v>
      </c>
      <c r="E187" s="31" t="s">
        <v>701</v>
      </c>
      <c r="F187" s="24" t="s">
        <v>42</v>
      </c>
      <c r="G187" s="21">
        <v>10</v>
      </c>
      <c r="H187" s="32"/>
      <c r="I187" s="22">
        <f t="shared" si="15"/>
        <v>0</v>
      </c>
      <c r="J187" s="22">
        <f t="shared" si="16"/>
        <v>0</v>
      </c>
      <c r="K187" s="30"/>
      <c r="L187" s="3"/>
      <c r="M187" s="3"/>
      <c r="N187" s="3"/>
      <c r="O187" s="3"/>
      <c r="P187" s="3"/>
      <c r="Q187" s="3"/>
      <c r="R187" s="3"/>
      <c r="S187" s="3"/>
      <c r="T187" s="3"/>
      <c r="U187" s="3"/>
      <c r="V187" s="3"/>
      <c r="W187" s="3"/>
      <c r="X187" s="3"/>
      <c r="Y187" s="3"/>
      <c r="Z187" s="3"/>
      <c r="AA187" s="3"/>
      <c r="AB187" s="3"/>
      <c r="AC187" s="3"/>
      <c r="AD187" s="3"/>
    </row>
    <row r="188" spans="1:30" s="54" customFormat="1" ht="68.400000000000006" customHeight="1" x14ac:dyDescent="0.3">
      <c r="B188" s="26" t="s">
        <v>432</v>
      </c>
      <c r="C188" s="26" t="s">
        <v>53</v>
      </c>
      <c r="D188" s="24" t="s">
        <v>428</v>
      </c>
      <c r="E188" s="31" t="s">
        <v>429</v>
      </c>
      <c r="F188" s="24" t="s">
        <v>42</v>
      </c>
      <c r="G188" s="21">
        <v>14</v>
      </c>
      <c r="H188" s="21"/>
      <c r="I188" s="22">
        <f t="shared" si="15"/>
        <v>0</v>
      </c>
      <c r="J188" s="22">
        <f t="shared" si="16"/>
        <v>0</v>
      </c>
      <c r="K188" s="30"/>
      <c r="L188" s="3"/>
      <c r="M188" s="3"/>
      <c r="N188" s="3"/>
      <c r="O188" s="3"/>
      <c r="P188" s="3"/>
      <c r="Q188" s="3"/>
      <c r="R188" s="3"/>
      <c r="S188" s="3"/>
      <c r="T188" s="3"/>
      <c r="U188" s="3"/>
      <c r="V188" s="3"/>
      <c r="W188" s="3"/>
      <c r="X188" s="3"/>
      <c r="Y188" s="3"/>
      <c r="Z188" s="3"/>
      <c r="AA188" s="3"/>
      <c r="AB188" s="3"/>
      <c r="AC188" s="3"/>
      <c r="AD188" s="3"/>
    </row>
    <row r="189" spans="1:30" s="54" customFormat="1" ht="68.400000000000006" customHeight="1" x14ac:dyDescent="0.3">
      <c r="B189" s="26" t="s">
        <v>435</v>
      </c>
      <c r="C189" s="26" t="s">
        <v>53</v>
      </c>
      <c r="D189" s="24" t="s">
        <v>430</v>
      </c>
      <c r="E189" s="31" t="s">
        <v>431</v>
      </c>
      <c r="F189" s="24" t="s">
        <v>42</v>
      </c>
      <c r="G189" s="21">
        <v>5</v>
      </c>
      <c r="H189" s="21"/>
      <c r="I189" s="22">
        <f t="shared" si="15"/>
        <v>0</v>
      </c>
      <c r="J189" s="22">
        <f t="shared" si="16"/>
        <v>0</v>
      </c>
      <c r="K189" s="30"/>
      <c r="L189" s="3"/>
      <c r="M189" s="3"/>
      <c r="N189" s="3"/>
      <c r="O189" s="3"/>
      <c r="P189" s="3"/>
      <c r="Q189" s="3"/>
      <c r="R189" s="3"/>
      <c r="S189" s="3"/>
      <c r="T189" s="3"/>
      <c r="U189" s="3"/>
      <c r="V189" s="3"/>
      <c r="W189" s="3"/>
      <c r="X189" s="3"/>
      <c r="Y189" s="3"/>
      <c r="Z189" s="3"/>
      <c r="AA189" s="3"/>
      <c r="AB189" s="3"/>
      <c r="AC189" s="3"/>
      <c r="AD189" s="3"/>
    </row>
    <row r="190" spans="1:30" ht="57" customHeight="1" x14ac:dyDescent="0.3">
      <c r="A190" s="54"/>
      <c r="B190" s="26" t="s">
        <v>702</v>
      </c>
      <c r="C190" s="26" t="s">
        <v>55</v>
      </c>
      <c r="D190" s="27">
        <v>102989</v>
      </c>
      <c r="E190" s="28" t="s">
        <v>433</v>
      </c>
      <c r="F190" s="24" t="s">
        <v>185</v>
      </c>
      <c r="G190" s="21">
        <v>8</v>
      </c>
      <c r="H190" s="23"/>
      <c r="I190" s="22">
        <f t="shared" si="15"/>
        <v>0</v>
      </c>
      <c r="J190" s="22">
        <f t="shared" si="16"/>
        <v>0</v>
      </c>
      <c r="K190" s="30"/>
      <c r="L190" s="3"/>
      <c r="M190" s="3"/>
      <c r="N190" s="3"/>
      <c r="O190" s="3"/>
      <c r="P190" s="3"/>
      <c r="Q190" s="3"/>
      <c r="R190" s="3"/>
      <c r="S190" s="3"/>
      <c r="T190" s="3"/>
      <c r="U190" s="3"/>
      <c r="V190" s="3"/>
      <c r="W190" s="3"/>
      <c r="X190" s="3"/>
      <c r="Y190" s="3"/>
      <c r="Z190" s="3"/>
      <c r="AA190" s="3"/>
      <c r="AB190" s="3"/>
      <c r="AC190" s="3"/>
      <c r="AD190" s="3"/>
    </row>
    <row r="191" spans="1:30" s="54" customFormat="1" ht="57" customHeight="1" x14ac:dyDescent="0.3">
      <c r="B191" s="26" t="s">
        <v>703</v>
      </c>
      <c r="C191" s="26" t="s">
        <v>55</v>
      </c>
      <c r="D191" s="27">
        <v>103002</v>
      </c>
      <c r="E191" s="28" t="s">
        <v>434</v>
      </c>
      <c r="F191" s="24" t="s">
        <v>42</v>
      </c>
      <c r="G191" s="21">
        <v>8</v>
      </c>
      <c r="H191" s="23"/>
      <c r="I191" s="22">
        <f t="shared" si="15"/>
        <v>0</v>
      </c>
      <c r="J191" s="22">
        <f t="shared" si="16"/>
        <v>0</v>
      </c>
      <c r="K191" s="30"/>
      <c r="L191" s="3"/>
      <c r="M191" s="3"/>
      <c r="N191" s="3"/>
      <c r="O191" s="3"/>
      <c r="P191" s="3"/>
      <c r="Q191" s="3"/>
      <c r="R191" s="3"/>
      <c r="S191" s="3"/>
      <c r="T191" s="3"/>
      <c r="U191" s="3"/>
      <c r="V191" s="3"/>
      <c r="W191" s="3"/>
      <c r="X191" s="3"/>
      <c r="Y191" s="3"/>
      <c r="Z191" s="3"/>
      <c r="AA191" s="3"/>
      <c r="AB191" s="3"/>
      <c r="AC191" s="3"/>
      <c r="AD191" s="3"/>
    </row>
    <row r="192" spans="1:30" s="54" customFormat="1" ht="57" customHeight="1" x14ac:dyDescent="0.3">
      <c r="B192" s="26" t="s">
        <v>704</v>
      </c>
      <c r="C192" s="26" t="s">
        <v>55</v>
      </c>
      <c r="D192" s="24">
        <v>89710</v>
      </c>
      <c r="E192" s="25" t="s">
        <v>313</v>
      </c>
      <c r="F192" s="24" t="s">
        <v>42</v>
      </c>
      <c r="G192" s="21">
        <v>4</v>
      </c>
      <c r="H192" s="23"/>
      <c r="I192" s="22">
        <f t="shared" si="15"/>
        <v>0</v>
      </c>
      <c r="J192" s="22">
        <f t="shared" si="16"/>
        <v>0</v>
      </c>
      <c r="K192" s="30"/>
      <c r="L192" s="3"/>
      <c r="M192" s="3"/>
      <c r="N192" s="3"/>
      <c r="O192" s="3"/>
      <c r="P192" s="3"/>
      <c r="Q192" s="3"/>
      <c r="R192" s="3"/>
      <c r="S192" s="3"/>
      <c r="T192" s="3"/>
      <c r="U192" s="3"/>
      <c r="V192" s="3"/>
      <c r="W192" s="3"/>
      <c r="X192" s="3"/>
      <c r="Y192" s="3"/>
      <c r="Z192" s="3"/>
      <c r="AA192" s="3"/>
      <c r="AB192" s="3"/>
      <c r="AC192" s="3"/>
      <c r="AD192" s="3"/>
    </row>
    <row r="193" spans="1:30" ht="22.2" customHeight="1" x14ac:dyDescent="0.3">
      <c r="A193" s="54"/>
      <c r="B193" s="16" t="s">
        <v>27</v>
      </c>
      <c r="C193" s="17"/>
      <c r="D193" s="110" t="s">
        <v>13</v>
      </c>
      <c r="E193" s="111"/>
      <c r="F193" s="111"/>
      <c r="G193" s="111"/>
      <c r="H193" s="111"/>
      <c r="I193" s="185"/>
      <c r="J193" s="18">
        <f>SUM(J194:AD201)</f>
        <v>0</v>
      </c>
      <c r="K193" s="19"/>
      <c r="L193" s="1"/>
      <c r="M193" s="1"/>
      <c r="N193" s="1"/>
      <c r="O193" s="1"/>
      <c r="P193" s="1"/>
      <c r="Q193" s="1"/>
      <c r="R193" s="1"/>
      <c r="S193" s="1"/>
      <c r="T193" s="1"/>
      <c r="U193" s="1"/>
      <c r="V193" s="1"/>
      <c r="W193" s="1"/>
      <c r="X193" s="1"/>
      <c r="Y193" s="1"/>
      <c r="Z193" s="1"/>
      <c r="AA193" s="1"/>
      <c r="AB193" s="1"/>
      <c r="AC193" s="1"/>
      <c r="AD193" s="1"/>
    </row>
    <row r="194" spans="1:30" ht="52.8" customHeight="1" x14ac:dyDescent="0.3">
      <c r="A194" s="54"/>
      <c r="B194" s="26" t="s">
        <v>95</v>
      </c>
      <c r="C194" s="26" t="s">
        <v>53</v>
      </c>
      <c r="D194" s="24" t="s">
        <v>438</v>
      </c>
      <c r="E194" s="25" t="s">
        <v>439</v>
      </c>
      <c r="F194" s="24" t="s">
        <v>42</v>
      </c>
      <c r="G194" s="21">
        <v>6</v>
      </c>
      <c r="H194" s="21"/>
      <c r="I194" s="22">
        <f t="shared" ref="I194:I201" si="17">ROUND(H194*(1+$J$6),2)</f>
        <v>0</v>
      </c>
      <c r="J194" s="22">
        <f t="shared" ref="J194" si="18">G194*I194</f>
        <v>0</v>
      </c>
      <c r="K194" s="30"/>
      <c r="L194" s="3"/>
      <c r="M194" s="3"/>
      <c r="N194" s="3"/>
      <c r="O194" s="3"/>
      <c r="P194" s="3"/>
      <c r="Q194" s="3"/>
      <c r="R194" s="3"/>
      <c r="S194" s="3"/>
      <c r="T194" s="3"/>
      <c r="U194" s="3"/>
      <c r="V194" s="3"/>
      <c r="W194" s="3"/>
      <c r="X194" s="3"/>
      <c r="Y194" s="3"/>
      <c r="Z194" s="3"/>
      <c r="AA194" s="3"/>
      <c r="AB194" s="3"/>
      <c r="AC194" s="3"/>
      <c r="AD194" s="3"/>
    </row>
    <row r="195" spans="1:30" ht="68.400000000000006" customHeight="1" x14ac:dyDescent="0.3">
      <c r="A195" s="54"/>
      <c r="B195" s="26" t="s">
        <v>96</v>
      </c>
      <c r="C195" s="26" t="s">
        <v>53</v>
      </c>
      <c r="D195" s="24" t="s">
        <v>440</v>
      </c>
      <c r="E195" s="31" t="s">
        <v>441</v>
      </c>
      <c r="F195" s="24" t="s">
        <v>42</v>
      </c>
      <c r="G195" s="21">
        <v>2</v>
      </c>
      <c r="H195" s="21"/>
      <c r="I195" s="22">
        <f t="shared" si="17"/>
        <v>0</v>
      </c>
      <c r="J195" s="22">
        <f>G195*I195</f>
        <v>0</v>
      </c>
      <c r="K195" s="30"/>
      <c r="L195" s="3"/>
      <c r="M195" s="3"/>
      <c r="N195" s="3"/>
      <c r="O195" s="3"/>
      <c r="P195" s="3"/>
      <c r="Q195" s="3"/>
      <c r="R195" s="3"/>
      <c r="S195" s="3"/>
      <c r="T195" s="3"/>
      <c r="U195" s="3"/>
      <c r="V195" s="3"/>
      <c r="W195" s="3"/>
      <c r="X195" s="3"/>
      <c r="Y195" s="3"/>
      <c r="Z195" s="3"/>
      <c r="AA195" s="3"/>
      <c r="AB195" s="3"/>
      <c r="AC195" s="3"/>
      <c r="AD195" s="3"/>
    </row>
    <row r="196" spans="1:30" s="54" customFormat="1" ht="68.400000000000006" customHeight="1" x14ac:dyDescent="0.3">
      <c r="B196" s="26" t="s">
        <v>737</v>
      </c>
      <c r="C196" s="26"/>
      <c r="D196" s="24" t="s">
        <v>705</v>
      </c>
      <c r="E196" s="31" t="s">
        <v>706</v>
      </c>
      <c r="F196" s="24" t="s">
        <v>42</v>
      </c>
      <c r="G196" s="21">
        <v>1</v>
      </c>
      <c r="H196" s="21"/>
      <c r="I196" s="22">
        <f t="shared" si="17"/>
        <v>0</v>
      </c>
      <c r="J196" s="22">
        <f>G196*I196</f>
        <v>0</v>
      </c>
      <c r="K196" s="30"/>
      <c r="L196" s="3"/>
      <c r="M196" s="3"/>
      <c r="N196" s="3"/>
      <c r="O196" s="3"/>
      <c r="P196" s="3"/>
      <c r="Q196" s="3"/>
      <c r="R196" s="3"/>
      <c r="S196" s="3"/>
      <c r="T196" s="3"/>
      <c r="U196" s="3"/>
      <c r="V196" s="3"/>
      <c r="W196" s="3"/>
      <c r="X196" s="3"/>
      <c r="Y196" s="3"/>
      <c r="Z196" s="3"/>
      <c r="AA196" s="3"/>
      <c r="AB196" s="3"/>
      <c r="AC196" s="3"/>
      <c r="AD196" s="3"/>
    </row>
    <row r="197" spans="1:30" s="54" customFormat="1" ht="68.400000000000006" customHeight="1" x14ac:dyDescent="0.3">
      <c r="B197" s="26" t="s">
        <v>436</v>
      </c>
      <c r="C197" s="26" t="s">
        <v>55</v>
      </c>
      <c r="D197" s="24">
        <v>102513</v>
      </c>
      <c r="E197" s="31" t="s">
        <v>442</v>
      </c>
      <c r="F197" s="24" t="s">
        <v>54</v>
      </c>
      <c r="G197" s="21">
        <v>9</v>
      </c>
      <c r="H197" s="32"/>
      <c r="I197" s="22">
        <f t="shared" si="17"/>
        <v>0</v>
      </c>
      <c r="J197" s="22">
        <f t="shared" ref="J197:J201" si="19">G197*I197</f>
        <v>0</v>
      </c>
      <c r="K197" s="30"/>
      <c r="L197" s="3"/>
      <c r="M197" s="3"/>
      <c r="N197" s="3"/>
      <c r="O197" s="3"/>
      <c r="P197" s="3"/>
      <c r="Q197" s="3"/>
      <c r="R197" s="3"/>
      <c r="S197" s="3"/>
      <c r="T197" s="3"/>
      <c r="U197" s="3"/>
      <c r="V197" s="3"/>
      <c r="W197" s="3"/>
      <c r="X197" s="3"/>
      <c r="Y197" s="3"/>
      <c r="Z197" s="3"/>
      <c r="AA197" s="3"/>
      <c r="AB197" s="3"/>
      <c r="AC197" s="3"/>
      <c r="AD197" s="3"/>
    </row>
    <row r="198" spans="1:30" s="54" customFormat="1" ht="68.400000000000006" customHeight="1" x14ac:dyDescent="0.3">
      <c r="B198" s="26" t="s">
        <v>437</v>
      </c>
      <c r="C198" s="26" t="s">
        <v>53</v>
      </c>
      <c r="D198" s="24" t="s">
        <v>443</v>
      </c>
      <c r="E198" s="31" t="s">
        <v>444</v>
      </c>
      <c r="F198" s="24" t="s">
        <v>42</v>
      </c>
      <c r="G198" s="21">
        <v>2</v>
      </c>
      <c r="H198" s="21"/>
      <c r="I198" s="22">
        <f t="shared" si="17"/>
        <v>0</v>
      </c>
      <c r="J198" s="22">
        <f t="shared" si="19"/>
        <v>0</v>
      </c>
      <c r="K198" s="30"/>
      <c r="L198" s="3"/>
      <c r="M198" s="3"/>
      <c r="N198" s="3"/>
      <c r="O198" s="3"/>
      <c r="P198" s="3"/>
      <c r="Q198" s="3"/>
      <c r="R198" s="3"/>
      <c r="S198" s="3"/>
      <c r="T198" s="3"/>
      <c r="U198" s="3"/>
      <c r="V198" s="3"/>
      <c r="W198" s="3"/>
      <c r="X198" s="3"/>
      <c r="Y198" s="3"/>
      <c r="Z198" s="3"/>
      <c r="AA198" s="3"/>
      <c r="AB198" s="3"/>
      <c r="AC198" s="3"/>
      <c r="AD198" s="3"/>
    </row>
    <row r="199" spans="1:30" s="54" customFormat="1" ht="68.400000000000006" customHeight="1" x14ac:dyDescent="0.3">
      <c r="B199" s="26" t="s">
        <v>447</v>
      </c>
      <c r="C199" s="26" t="s">
        <v>53</v>
      </c>
      <c r="D199" s="24" t="s">
        <v>445</v>
      </c>
      <c r="E199" s="31" t="s">
        <v>446</v>
      </c>
      <c r="F199" s="24" t="s">
        <v>42</v>
      </c>
      <c r="G199" s="21">
        <v>8</v>
      </c>
      <c r="H199" s="21"/>
      <c r="I199" s="22">
        <f t="shared" si="17"/>
        <v>0</v>
      </c>
      <c r="J199" s="22">
        <f t="shared" si="19"/>
        <v>0</v>
      </c>
      <c r="K199" s="30"/>
      <c r="L199" s="3"/>
      <c r="M199" s="3"/>
      <c r="N199" s="3"/>
      <c r="O199" s="3"/>
      <c r="P199" s="3"/>
      <c r="Q199" s="3"/>
      <c r="R199" s="3"/>
      <c r="S199" s="3"/>
      <c r="T199" s="3"/>
      <c r="U199" s="3"/>
      <c r="V199" s="3"/>
      <c r="W199" s="3"/>
      <c r="X199" s="3"/>
      <c r="Y199" s="3"/>
      <c r="Z199" s="3"/>
      <c r="AA199" s="3"/>
      <c r="AB199" s="3"/>
      <c r="AC199" s="3"/>
      <c r="AD199" s="3"/>
    </row>
    <row r="200" spans="1:30" s="54" customFormat="1" ht="68.400000000000006" customHeight="1" x14ac:dyDescent="0.3">
      <c r="B200" s="26" t="s">
        <v>448</v>
      </c>
      <c r="C200" s="26" t="s">
        <v>53</v>
      </c>
      <c r="D200" s="24" t="s">
        <v>450</v>
      </c>
      <c r="E200" s="31" t="s">
        <v>451</v>
      </c>
      <c r="F200" s="24" t="s">
        <v>42</v>
      </c>
      <c r="G200" s="21">
        <v>22</v>
      </c>
      <c r="H200" s="21"/>
      <c r="I200" s="22">
        <f t="shared" si="17"/>
        <v>0</v>
      </c>
      <c r="J200" s="22">
        <f t="shared" si="19"/>
        <v>0</v>
      </c>
      <c r="K200" s="30"/>
      <c r="L200" s="3"/>
      <c r="M200" s="3"/>
      <c r="N200" s="3"/>
      <c r="O200" s="3"/>
      <c r="P200" s="3"/>
      <c r="Q200" s="3"/>
      <c r="R200" s="3"/>
      <c r="S200" s="3"/>
      <c r="T200" s="3"/>
      <c r="U200" s="3"/>
      <c r="V200" s="3"/>
      <c r="W200" s="3"/>
      <c r="X200" s="3"/>
      <c r="Y200" s="3"/>
      <c r="Z200" s="3"/>
      <c r="AA200" s="3"/>
      <c r="AB200" s="3"/>
      <c r="AC200" s="3"/>
      <c r="AD200" s="3"/>
    </row>
    <row r="201" spans="1:30" s="54" customFormat="1" ht="68.400000000000006" customHeight="1" x14ac:dyDescent="0.3">
      <c r="B201" s="26" t="s">
        <v>449</v>
      </c>
      <c r="C201" s="26" t="s">
        <v>53</v>
      </c>
      <c r="D201" s="24" t="s">
        <v>452</v>
      </c>
      <c r="E201" s="31" t="s">
        <v>453</v>
      </c>
      <c r="F201" s="24" t="s">
        <v>42</v>
      </c>
      <c r="G201" s="21">
        <v>9</v>
      </c>
      <c r="H201" s="21"/>
      <c r="I201" s="22">
        <f t="shared" si="17"/>
        <v>0</v>
      </c>
      <c r="J201" s="22">
        <f t="shared" si="19"/>
        <v>0</v>
      </c>
      <c r="K201" s="30"/>
      <c r="L201" s="3"/>
      <c r="M201" s="3"/>
      <c r="N201" s="3"/>
      <c r="O201" s="3"/>
      <c r="P201" s="3"/>
      <c r="Q201" s="3"/>
      <c r="R201" s="3"/>
      <c r="S201" s="3"/>
      <c r="T201" s="3"/>
      <c r="U201" s="3"/>
      <c r="V201" s="3"/>
      <c r="W201" s="3"/>
      <c r="X201" s="3"/>
      <c r="Y201" s="3"/>
      <c r="Z201" s="3"/>
      <c r="AA201" s="3"/>
      <c r="AB201" s="3"/>
      <c r="AC201" s="3"/>
      <c r="AD201" s="3"/>
    </row>
    <row r="202" spans="1:30" ht="22.2" customHeight="1" x14ac:dyDescent="0.3">
      <c r="A202" s="54"/>
      <c r="B202" s="16" t="s">
        <v>28</v>
      </c>
      <c r="C202" s="17"/>
      <c r="D202" s="110" t="s">
        <v>454</v>
      </c>
      <c r="E202" s="111"/>
      <c r="F202" s="111"/>
      <c r="G202" s="111"/>
      <c r="H202" s="111"/>
      <c r="I202" s="185"/>
      <c r="J202" s="18">
        <f>SUM(J203:AD214)</f>
        <v>0</v>
      </c>
      <c r="K202" s="19"/>
      <c r="L202" s="1"/>
      <c r="M202" s="1"/>
      <c r="N202" s="1"/>
      <c r="O202" s="1"/>
      <c r="P202" s="1"/>
      <c r="Q202" s="1"/>
      <c r="R202" s="1"/>
      <c r="S202" s="1"/>
      <c r="T202" s="1"/>
      <c r="U202" s="1"/>
      <c r="V202" s="1"/>
      <c r="W202" s="1"/>
      <c r="X202" s="1"/>
      <c r="Y202" s="1"/>
      <c r="Z202" s="1"/>
      <c r="AA202" s="1"/>
      <c r="AB202" s="1"/>
      <c r="AC202" s="1"/>
      <c r="AD202" s="1"/>
    </row>
    <row r="203" spans="1:30" ht="52.8" customHeight="1" x14ac:dyDescent="0.3">
      <c r="A203" s="54"/>
      <c r="B203" s="26" t="s">
        <v>97</v>
      </c>
      <c r="C203" s="26" t="s">
        <v>55</v>
      </c>
      <c r="D203" s="24">
        <v>39602</v>
      </c>
      <c r="E203" s="25" t="s">
        <v>464</v>
      </c>
      <c r="F203" s="24" t="s">
        <v>42</v>
      </c>
      <c r="G203" s="21">
        <v>26</v>
      </c>
      <c r="H203" s="23"/>
      <c r="I203" s="22">
        <f t="shared" ref="I203:I214" si="20">ROUND(H203*(1+$J$6),2)</f>
        <v>0</v>
      </c>
      <c r="J203" s="22">
        <f t="shared" ref="J203:J214" si="21">G203*I203</f>
        <v>0</v>
      </c>
      <c r="K203" s="30"/>
      <c r="L203" s="3"/>
      <c r="M203" s="3"/>
      <c r="N203" s="3"/>
      <c r="O203" s="3"/>
      <c r="P203" s="3"/>
      <c r="Q203" s="3"/>
      <c r="R203" s="3"/>
      <c r="S203" s="3"/>
      <c r="T203" s="3"/>
      <c r="U203" s="3"/>
      <c r="V203" s="3"/>
      <c r="W203" s="3"/>
      <c r="X203" s="3"/>
      <c r="Y203" s="3"/>
      <c r="Z203" s="3"/>
      <c r="AA203" s="3"/>
      <c r="AB203" s="3"/>
      <c r="AC203" s="3"/>
      <c r="AD203" s="3"/>
    </row>
    <row r="204" spans="1:30" s="54" customFormat="1" ht="52.8" customHeight="1" x14ac:dyDescent="0.3">
      <c r="B204" s="26" t="s">
        <v>98</v>
      </c>
      <c r="C204" s="26" t="s">
        <v>465</v>
      </c>
      <c r="D204" s="24" t="s">
        <v>466</v>
      </c>
      <c r="E204" s="25" t="s">
        <v>467</v>
      </c>
      <c r="F204" s="24" t="s">
        <v>42</v>
      </c>
      <c r="G204" s="21">
        <v>2</v>
      </c>
      <c r="H204" s="23"/>
      <c r="I204" s="22">
        <f t="shared" si="20"/>
        <v>0</v>
      </c>
      <c r="J204" s="22">
        <f t="shared" si="21"/>
        <v>0</v>
      </c>
      <c r="K204" s="30"/>
      <c r="L204" s="3"/>
      <c r="M204" s="3"/>
      <c r="N204" s="3"/>
      <c r="O204" s="3"/>
      <c r="P204" s="3"/>
      <c r="Q204" s="3"/>
      <c r="R204" s="3"/>
      <c r="S204" s="3"/>
      <c r="T204" s="3"/>
      <c r="U204" s="3"/>
      <c r="V204" s="3"/>
      <c r="W204" s="3"/>
      <c r="X204" s="3"/>
      <c r="Y204" s="3"/>
      <c r="Z204" s="3"/>
      <c r="AA204" s="3"/>
      <c r="AB204" s="3"/>
      <c r="AC204" s="3"/>
      <c r="AD204" s="3"/>
    </row>
    <row r="205" spans="1:30" s="54" customFormat="1" ht="52.8" customHeight="1" x14ac:dyDescent="0.3">
      <c r="B205" s="26" t="s">
        <v>99</v>
      </c>
      <c r="C205" s="26" t="s">
        <v>264</v>
      </c>
      <c r="D205" s="69" t="s">
        <v>515</v>
      </c>
      <c r="E205" s="65" t="s">
        <v>468</v>
      </c>
      <c r="F205" s="69" t="s">
        <v>42</v>
      </c>
      <c r="G205" s="21">
        <v>1</v>
      </c>
      <c r="H205" s="70"/>
      <c r="I205" s="22">
        <f t="shared" si="20"/>
        <v>0</v>
      </c>
      <c r="J205" s="22">
        <f t="shared" si="21"/>
        <v>0</v>
      </c>
      <c r="K205" s="30"/>
      <c r="L205" s="3"/>
      <c r="M205" s="3"/>
      <c r="N205" s="3"/>
      <c r="O205" s="3"/>
      <c r="P205" s="3"/>
      <c r="Q205" s="3"/>
      <c r="R205" s="3"/>
      <c r="S205" s="3"/>
      <c r="T205" s="3"/>
      <c r="U205" s="3"/>
      <c r="V205" s="3"/>
      <c r="W205" s="3"/>
      <c r="X205" s="3"/>
      <c r="Y205" s="3"/>
      <c r="Z205" s="3"/>
      <c r="AA205" s="3"/>
      <c r="AB205" s="3"/>
      <c r="AC205" s="3"/>
      <c r="AD205" s="3"/>
    </row>
    <row r="206" spans="1:30" s="54" customFormat="1" ht="52.8" customHeight="1" x14ac:dyDescent="0.3">
      <c r="B206" s="26" t="s">
        <v>455</v>
      </c>
      <c r="C206" s="26" t="s">
        <v>53</v>
      </c>
      <c r="D206" s="24" t="s">
        <v>350</v>
      </c>
      <c r="E206" s="25" t="s">
        <v>351</v>
      </c>
      <c r="F206" s="24" t="s">
        <v>42</v>
      </c>
      <c r="G206" s="21">
        <v>13</v>
      </c>
      <c r="H206" s="23"/>
      <c r="I206" s="22">
        <f t="shared" si="20"/>
        <v>0</v>
      </c>
      <c r="J206" s="22">
        <f t="shared" si="21"/>
        <v>0</v>
      </c>
      <c r="K206" s="30"/>
      <c r="L206" s="3"/>
      <c r="M206" s="3"/>
      <c r="N206" s="3"/>
      <c r="O206" s="3"/>
      <c r="P206" s="3"/>
      <c r="Q206" s="3"/>
      <c r="R206" s="3"/>
      <c r="S206" s="3"/>
      <c r="T206" s="3"/>
      <c r="U206" s="3"/>
      <c r="V206" s="3"/>
      <c r="W206" s="3"/>
      <c r="X206" s="3"/>
      <c r="Y206" s="3"/>
      <c r="Z206" s="3"/>
      <c r="AA206" s="3"/>
      <c r="AB206" s="3"/>
      <c r="AC206" s="3"/>
      <c r="AD206" s="3"/>
    </row>
    <row r="207" spans="1:30" s="54" customFormat="1" ht="52.8" customHeight="1" x14ac:dyDescent="0.3">
      <c r="B207" s="26" t="s">
        <v>456</v>
      </c>
      <c r="C207" s="26" t="s">
        <v>55</v>
      </c>
      <c r="D207" s="24">
        <v>1873</v>
      </c>
      <c r="E207" s="25" t="s">
        <v>352</v>
      </c>
      <c r="F207" s="24" t="s">
        <v>42</v>
      </c>
      <c r="G207" s="21">
        <v>2</v>
      </c>
      <c r="H207" s="23"/>
      <c r="I207" s="22">
        <f t="shared" si="20"/>
        <v>0</v>
      </c>
      <c r="J207" s="22">
        <f t="shared" si="21"/>
        <v>0</v>
      </c>
      <c r="K207" s="30"/>
      <c r="L207" s="3"/>
      <c r="M207" s="3"/>
      <c r="N207" s="3"/>
      <c r="O207" s="3"/>
      <c r="P207" s="3"/>
      <c r="Q207" s="3"/>
      <c r="R207" s="3"/>
      <c r="S207" s="3"/>
      <c r="T207" s="3"/>
      <c r="U207" s="3"/>
      <c r="V207" s="3"/>
      <c r="W207" s="3"/>
      <c r="X207" s="3"/>
      <c r="Y207" s="3"/>
      <c r="Z207" s="3"/>
      <c r="AA207" s="3"/>
      <c r="AB207" s="3"/>
      <c r="AC207" s="3"/>
      <c r="AD207" s="3"/>
    </row>
    <row r="208" spans="1:30" s="54" customFormat="1" ht="52.8" customHeight="1" x14ac:dyDescent="0.3">
      <c r="B208" s="26" t="s">
        <v>457</v>
      </c>
      <c r="C208" s="26" t="s">
        <v>55</v>
      </c>
      <c r="D208" s="24">
        <v>98295</v>
      </c>
      <c r="E208" s="25" t="s">
        <v>469</v>
      </c>
      <c r="F208" s="24" t="s">
        <v>185</v>
      </c>
      <c r="G208" s="21">
        <v>760</v>
      </c>
      <c r="H208" s="23"/>
      <c r="I208" s="22">
        <f t="shared" si="20"/>
        <v>0</v>
      </c>
      <c r="J208" s="22">
        <f t="shared" si="21"/>
        <v>0</v>
      </c>
      <c r="K208" s="30"/>
      <c r="L208" s="3"/>
      <c r="M208" s="3"/>
      <c r="N208" s="3"/>
      <c r="O208" s="3"/>
      <c r="P208" s="3"/>
      <c r="Q208" s="3"/>
      <c r="R208" s="3"/>
      <c r="S208" s="3"/>
      <c r="T208" s="3"/>
      <c r="U208" s="3"/>
      <c r="V208" s="3"/>
      <c r="W208" s="3"/>
      <c r="X208" s="3"/>
      <c r="Y208" s="3"/>
      <c r="Z208" s="3"/>
      <c r="AA208" s="3"/>
      <c r="AB208" s="3"/>
      <c r="AC208" s="3"/>
      <c r="AD208" s="3"/>
    </row>
    <row r="209" spans="1:30" s="54" customFormat="1" ht="52.8" customHeight="1" x14ac:dyDescent="0.3">
      <c r="B209" s="26" t="s">
        <v>458</v>
      </c>
      <c r="C209" s="26" t="s">
        <v>55</v>
      </c>
      <c r="D209" s="24">
        <v>98307</v>
      </c>
      <c r="E209" s="25" t="s">
        <v>470</v>
      </c>
      <c r="F209" s="24" t="s">
        <v>42</v>
      </c>
      <c r="G209" s="21">
        <v>12</v>
      </c>
      <c r="H209" s="23"/>
      <c r="I209" s="22">
        <f t="shared" si="20"/>
        <v>0</v>
      </c>
      <c r="J209" s="22">
        <f t="shared" si="21"/>
        <v>0</v>
      </c>
      <c r="K209" s="30"/>
      <c r="L209" s="3"/>
      <c r="M209" s="3"/>
      <c r="N209" s="3"/>
      <c r="O209" s="3"/>
      <c r="P209" s="3"/>
      <c r="Q209" s="3"/>
      <c r="R209" s="3"/>
      <c r="S209" s="3"/>
      <c r="T209" s="3"/>
      <c r="U209" s="3"/>
      <c r="V209" s="3"/>
      <c r="W209" s="3"/>
      <c r="X209" s="3"/>
      <c r="Y209" s="3"/>
      <c r="Z209" s="3"/>
      <c r="AA209" s="3"/>
      <c r="AB209" s="3"/>
      <c r="AC209" s="3"/>
      <c r="AD209" s="3"/>
    </row>
    <row r="210" spans="1:30" s="54" customFormat="1" ht="52.8" customHeight="1" x14ac:dyDescent="0.3">
      <c r="B210" s="26" t="s">
        <v>459</v>
      </c>
      <c r="C210" s="26" t="s">
        <v>264</v>
      </c>
      <c r="D210" s="69" t="s">
        <v>515</v>
      </c>
      <c r="E210" s="65" t="s">
        <v>642</v>
      </c>
      <c r="F210" s="24" t="s">
        <v>42</v>
      </c>
      <c r="G210" s="21">
        <v>1</v>
      </c>
      <c r="H210" s="70"/>
      <c r="I210" s="22">
        <f t="shared" si="20"/>
        <v>0</v>
      </c>
      <c r="J210" s="22">
        <f t="shared" si="21"/>
        <v>0</v>
      </c>
      <c r="K210" s="30"/>
      <c r="L210" s="3"/>
      <c r="M210" s="3"/>
      <c r="N210" s="3"/>
      <c r="O210" s="3"/>
      <c r="P210" s="3"/>
      <c r="Q210" s="3"/>
      <c r="R210" s="3"/>
      <c r="S210" s="3"/>
      <c r="T210" s="3"/>
      <c r="U210" s="3"/>
      <c r="V210" s="3"/>
      <c r="W210" s="3"/>
      <c r="X210" s="3"/>
      <c r="Y210" s="3"/>
      <c r="Z210" s="3"/>
      <c r="AA210" s="3"/>
      <c r="AB210" s="3"/>
      <c r="AC210" s="3"/>
      <c r="AD210" s="3"/>
    </row>
    <row r="211" spans="1:30" s="54" customFormat="1" ht="52.8" customHeight="1" x14ac:dyDescent="0.3">
      <c r="B211" s="26" t="s">
        <v>460</v>
      </c>
      <c r="C211" s="26" t="s">
        <v>264</v>
      </c>
      <c r="D211" s="69" t="s">
        <v>515</v>
      </c>
      <c r="E211" s="65" t="s">
        <v>471</v>
      </c>
      <c r="F211" s="69" t="s">
        <v>42</v>
      </c>
      <c r="G211" s="21">
        <v>2</v>
      </c>
      <c r="H211" s="70"/>
      <c r="I211" s="22">
        <f t="shared" si="20"/>
        <v>0</v>
      </c>
      <c r="J211" s="22">
        <f t="shared" si="21"/>
        <v>0</v>
      </c>
      <c r="K211" s="30"/>
      <c r="L211" s="3"/>
      <c r="M211" s="3"/>
      <c r="N211" s="3"/>
      <c r="O211" s="3"/>
      <c r="P211" s="3"/>
      <c r="Q211" s="3"/>
      <c r="R211" s="3"/>
      <c r="S211" s="3"/>
      <c r="T211" s="3"/>
      <c r="U211" s="3"/>
      <c r="V211" s="3"/>
      <c r="W211" s="3"/>
      <c r="X211" s="3"/>
      <c r="Y211" s="3"/>
      <c r="Z211" s="3"/>
      <c r="AA211" s="3"/>
      <c r="AB211" s="3"/>
      <c r="AC211" s="3"/>
      <c r="AD211" s="3"/>
    </row>
    <row r="212" spans="1:30" s="54" customFormat="1" ht="52.8" customHeight="1" x14ac:dyDescent="0.3">
      <c r="B212" s="26" t="s">
        <v>461</v>
      </c>
      <c r="C212" s="26" t="s">
        <v>55</v>
      </c>
      <c r="D212" s="24">
        <v>91856</v>
      </c>
      <c r="E212" s="25" t="s">
        <v>381</v>
      </c>
      <c r="F212" s="24" t="s">
        <v>185</v>
      </c>
      <c r="G212" s="21">
        <v>15.5</v>
      </c>
      <c r="H212" s="23"/>
      <c r="I212" s="22">
        <f t="shared" si="20"/>
        <v>0</v>
      </c>
      <c r="J212" s="22">
        <f t="shared" si="21"/>
        <v>0</v>
      </c>
      <c r="K212" s="30"/>
      <c r="L212" s="3"/>
      <c r="M212" s="3"/>
      <c r="N212" s="3"/>
      <c r="O212" s="3"/>
      <c r="P212" s="3"/>
      <c r="Q212" s="3"/>
      <c r="R212" s="3"/>
      <c r="S212" s="3"/>
      <c r="T212" s="3"/>
      <c r="U212" s="3"/>
      <c r="V212" s="3"/>
      <c r="W212" s="3"/>
      <c r="X212" s="3"/>
      <c r="Y212" s="3"/>
      <c r="Z212" s="3"/>
      <c r="AA212" s="3"/>
      <c r="AB212" s="3"/>
      <c r="AC212" s="3"/>
      <c r="AD212" s="3"/>
    </row>
    <row r="213" spans="1:30" ht="68.400000000000006" customHeight="1" x14ac:dyDescent="0.3">
      <c r="A213" s="54"/>
      <c r="B213" s="26" t="s">
        <v>462</v>
      </c>
      <c r="C213" s="26" t="s">
        <v>55</v>
      </c>
      <c r="D213" s="24">
        <v>91854</v>
      </c>
      <c r="E213" s="31" t="s">
        <v>382</v>
      </c>
      <c r="F213" s="24" t="s">
        <v>185</v>
      </c>
      <c r="G213" s="21">
        <v>198.8</v>
      </c>
      <c r="H213" s="32"/>
      <c r="I213" s="22">
        <f t="shared" si="20"/>
        <v>0</v>
      </c>
      <c r="J213" s="22">
        <f t="shared" si="21"/>
        <v>0</v>
      </c>
      <c r="K213" s="30"/>
      <c r="L213" s="3"/>
      <c r="M213" s="3"/>
      <c r="N213" s="3"/>
      <c r="O213" s="3"/>
      <c r="P213" s="3"/>
      <c r="Q213" s="3"/>
      <c r="R213" s="3"/>
      <c r="S213" s="3"/>
      <c r="T213" s="3"/>
      <c r="U213" s="3"/>
      <c r="V213" s="3"/>
      <c r="W213" s="3"/>
      <c r="X213" s="3"/>
      <c r="Y213" s="3"/>
      <c r="Z213" s="3"/>
      <c r="AA213" s="3"/>
      <c r="AB213" s="3"/>
      <c r="AC213" s="3"/>
      <c r="AD213" s="3"/>
    </row>
    <row r="214" spans="1:30" ht="57" customHeight="1" x14ac:dyDescent="0.3">
      <c r="A214" s="54"/>
      <c r="B214" s="26" t="s">
        <v>463</v>
      </c>
      <c r="C214" s="26" t="s">
        <v>264</v>
      </c>
      <c r="D214" s="69" t="s">
        <v>515</v>
      </c>
      <c r="E214" s="72" t="s">
        <v>643</v>
      </c>
      <c r="F214" s="69" t="s">
        <v>42</v>
      </c>
      <c r="G214" s="21">
        <v>1</v>
      </c>
      <c r="H214" s="70"/>
      <c r="I214" s="22">
        <f t="shared" si="20"/>
        <v>0</v>
      </c>
      <c r="J214" s="22">
        <f t="shared" si="21"/>
        <v>0</v>
      </c>
      <c r="K214" s="30"/>
      <c r="L214" s="3"/>
      <c r="M214" s="3"/>
      <c r="N214" s="3"/>
      <c r="O214" s="3"/>
      <c r="P214" s="3"/>
      <c r="Q214" s="3"/>
      <c r="R214" s="3"/>
      <c r="S214" s="3"/>
      <c r="T214" s="3"/>
      <c r="U214" s="3"/>
      <c r="V214" s="3"/>
      <c r="W214" s="3"/>
      <c r="X214" s="3"/>
      <c r="Y214" s="3"/>
      <c r="Z214" s="3"/>
      <c r="AA214" s="3"/>
      <c r="AB214" s="3"/>
      <c r="AC214" s="3"/>
      <c r="AD214" s="3"/>
    </row>
    <row r="215" spans="1:30" ht="22.2" customHeight="1" x14ac:dyDescent="0.3">
      <c r="A215" s="54"/>
      <c r="B215" s="16" t="s">
        <v>29</v>
      </c>
      <c r="C215" s="17"/>
      <c r="D215" s="110" t="s">
        <v>472</v>
      </c>
      <c r="E215" s="111"/>
      <c r="F215" s="111"/>
      <c r="G215" s="111"/>
      <c r="H215" s="111"/>
      <c r="I215" s="185"/>
      <c r="J215" s="18">
        <f>SUM(J216:AD221)</f>
        <v>0</v>
      </c>
      <c r="K215" s="19"/>
      <c r="L215" s="1"/>
      <c r="M215" s="1"/>
      <c r="N215" s="1"/>
      <c r="O215" s="1"/>
      <c r="P215" s="1"/>
      <c r="Q215" s="1"/>
      <c r="R215" s="1"/>
      <c r="S215" s="1"/>
      <c r="T215" s="1"/>
      <c r="U215" s="1"/>
      <c r="V215" s="1"/>
      <c r="W215" s="1"/>
      <c r="X215" s="1"/>
      <c r="Y215" s="1"/>
      <c r="Z215" s="1"/>
      <c r="AA215" s="1"/>
      <c r="AB215" s="1"/>
      <c r="AC215" s="1"/>
      <c r="AD215" s="1"/>
    </row>
    <row r="216" spans="1:30" ht="52.8" customHeight="1" x14ac:dyDescent="0.3">
      <c r="A216" s="54"/>
      <c r="B216" s="26" t="s">
        <v>100</v>
      </c>
      <c r="C216" s="26" t="s">
        <v>53</v>
      </c>
      <c r="D216" s="24" t="s">
        <v>476</v>
      </c>
      <c r="E216" s="25" t="s">
        <v>477</v>
      </c>
      <c r="F216" s="24" t="s">
        <v>54</v>
      </c>
      <c r="G216" s="21">
        <v>746</v>
      </c>
      <c r="H216" s="21"/>
      <c r="I216" s="22">
        <f t="shared" ref="I216:I221" si="22">ROUND(H216*(1+$J$6),2)</f>
        <v>0</v>
      </c>
      <c r="J216" s="22">
        <f t="shared" ref="J216:J221" si="23">G216*I216</f>
        <v>0</v>
      </c>
      <c r="K216" s="30"/>
      <c r="L216" s="3"/>
      <c r="M216" s="3"/>
      <c r="N216" s="3"/>
      <c r="O216" s="3"/>
      <c r="P216" s="3"/>
      <c r="Q216" s="3"/>
      <c r="R216" s="3"/>
      <c r="S216" s="3"/>
      <c r="T216" s="3"/>
      <c r="U216" s="3"/>
      <c r="V216" s="3"/>
      <c r="W216" s="3"/>
      <c r="X216" s="3"/>
      <c r="Y216" s="3"/>
      <c r="Z216" s="3"/>
      <c r="AA216" s="3"/>
      <c r="AB216" s="3"/>
      <c r="AC216" s="3"/>
      <c r="AD216" s="3"/>
    </row>
    <row r="217" spans="1:30" ht="100.2" customHeight="1" x14ac:dyDescent="0.3">
      <c r="A217" s="54"/>
      <c r="B217" s="26" t="s">
        <v>101</v>
      </c>
      <c r="C217" s="26" t="s">
        <v>53</v>
      </c>
      <c r="D217" s="24" t="s">
        <v>478</v>
      </c>
      <c r="E217" s="31" t="s">
        <v>479</v>
      </c>
      <c r="F217" s="24" t="s">
        <v>54</v>
      </c>
      <c r="G217" s="21">
        <v>746</v>
      </c>
      <c r="H217" s="21"/>
      <c r="I217" s="22">
        <f t="shared" si="22"/>
        <v>0</v>
      </c>
      <c r="J217" s="22">
        <f t="shared" si="23"/>
        <v>0</v>
      </c>
      <c r="K217" s="30"/>
      <c r="L217" s="3"/>
      <c r="M217" s="3"/>
      <c r="N217" s="3"/>
      <c r="O217" s="3"/>
      <c r="P217" s="3"/>
      <c r="Q217" s="3"/>
      <c r="R217" s="3"/>
      <c r="S217" s="3"/>
      <c r="T217" s="3"/>
      <c r="U217" s="3"/>
      <c r="V217" s="3"/>
      <c r="W217" s="3"/>
      <c r="X217" s="3"/>
      <c r="Y217" s="3"/>
      <c r="Z217" s="3"/>
      <c r="AA217" s="3"/>
      <c r="AB217" s="3"/>
      <c r="AC217" s="3"/>
      <c r="AD217" s="3"/>
    </row>
    <row r="218" spans="1:30" s="54" customFormat="1" ht="68.400000000000006" customHeight="1" x14ac:dyDescent="0.3">
      <c r="B218" s="26" t="s">
        <v>102</v>
      </c>
      <c r="C218" s="26" t="s">
        <v>53</v>
      </c>
      <c r="D218" s="24" t="s">
        <v>480</v>
      </c>
      <c r="E218" s="31" t="s">
        <v>481</v>
      </c>
      <c r="F218" s="24" t="s">
        <v>54</v>
      </c>
      <c r="G218" s="21">
        <v>529.09</v>
      </c>
      <c r="H218" s="21"/>
      <c r="I218" s="22">
        <f t="shared" si="22"/>
        <v>0</v>
      </c>
      <c r="J218" s="22">
        <f t="shared" si="23"/>
        <v>0</v>
      </c>
      <c r="K218" s="30"/>
      <c r="L218" s="3"/>
      <c r="M218" s="3"/>
      <c r="N218" s="3"/>
      <c r="O218" s="3"/>
      <c r="P218" s="3"/>
      <c r="Q218" s="3"/>
      <c r="R218" s="3"/>
      <c r="S218" s="3"/>
      <c r="T218" s="3"/>
      <c r="U218" s="3"/>
      <c r="V218" s="3"/>
      <c r="W218" s="3"/>
      <c r="X218" s="3"/>
      <c r="Y218" s="3"/>
      <c r="Z218" s="3"/>
      <c r="AA218" s="3"/>
      <c r="AB218" s="3"/>
      <c r="AC218" s="3"/>
      <c r="AD218" s="3"/>
    </row>
    <row r="219" spans="1:30" s="54" customFormat="1" ht="68.400000000000006" customHeight="1" x14ac:dyDescent="0.3">
      <c r="B219" s="26" t="s">
        <v>473</v>
      </c>
      <c r="C219" s="26" t="s">
        <v>53</v>
      </c>
      <c r="D219" s="24" t="s">
        <v>482</v>
      </c>
      <c r="E219" s="31" t="s">
        <v>483</v>
      </c>
      <c r="F219" s="24" t="s">
        <v>185</v>
      </c>
      <c r="G219" s="21">
        <v>86.45</v>
      </c>
      <c r="H219" s="21"/>
      <c r="I219" s="22">
        <f t="shared" si="22"/>
        <v>0</v>
      </c>
      <c r="J219" s="22">
        <f t="shared" si="23"/>
        <v>0</v>
      </c>
      <c r="K219" s="30"/>
      <c r="L219" s="3"/>
      <c r="M219" s="3"/>
      <c r="N219" s="3"/>
      <c r="O219" s="3"/>
      <c r="P219" s="3"/>
      <c r="Q219" s="3"/>
      <c r="R219" s="3"/>
      <c r="S219" s="3"/>
      <c r="T219" s="3"/>
      <c r="U219" s="3"/>
      <c r="V219" s="3"/>
      <c r="W219" s="3"/>
      <c r="X219" s="3"/>
      <c r="Y219" s="3"/>
      <c r="Z219" s="3"/>
      <c r="AA219" s="3"/>
      <c r="AB219" s="3"/>
      <c r="AC219" s="3"/>
      <c r="AD219" s="3"/>
    </row>
    <row r="220" spans="1:30" s="54" customFormat="1" ht="68.400000000000006" customHeight="1" x14ac:dyDescent="0.3">
      <c r="B220" s="26" t="s">
        <v>474</v>
      </c>
      <c r="C220" s="26" t="s">
        <v>53</v>
      </c>
      <c r="D220" s="24" t="s">
        <v>484</v>
      </c>
      <c r="E220" s="31" t="s">
        <v>485</v>
      </c>
      <c r="F220" s="24" t="s">
        <v>185</v>
      </c>
      <c r="G220" s="21">
        <v>147.15</v>
      </c>
      <c r="H220" s="21"/>
      <c r="I220" s="22">
        <f t="shared" si="22"/>
        <v>0</v>
      </c>
      <c r="J220" s="22">
        <f t="shared" si="23"/>
        <v>0</v>
      </c>
      <c r="K220" s="30"/>
      <c r="L220" s="3"/>
      <c r="M220" s="3"/>
      <c r="N220" s="3"/>
      <c r="O220" s="3"/>
      <c r="P220" s="3"/>
      <c r="Q220" s="3"/>
      <c r="R220" s="3"/>
      <c r="S220" s="3"/>
      <c r="T220" s="3"/>
      <c r="U220" s="3"/>
      <c r="V220" s="3"/>
      <c r="W220" s="3"/>
      <c r="X220" s="3"/>
      <c r="Y220" s="3"/>
      <c r="Z220" s="3"/>
      <c r="AA220" s="3"/>
      <c r="AB220" s="3"/>
      <c r="AC220" s="3"/>
      <c r="AD220" s="3"/>
    </row>
    <row r="221" spans="1:30" ht="57" customHeight="1" x14ac:dyDescent="0.3">
      <c r="A221" s="54"/>
      <c r="B221" s="26" t="s">
        <v>475</v>
      </c>
      <c r="C221" s="26" t="s">
        <v>53</v>
      </c>
      <c r="D221" s="27" t="s">
        <v>486</v>
      </c>
      <c r="E221" s="28" t="s">
        <v>487</v>
      </c>
      <c r="F221" s="24" t="s">
        <v>185</v>
      </c>
      <c r="G221" s="21">
        <v>138.6</v>
      </c>
      <c r="H221" s="21"/>
      <c r="I221" s="22">
        <f t="shared" si="22"/>
        <v>0</v>
      </c>
      <c r="J221" s="22">
        <f t="shared" si="23"/>
        <v>0</v>
      </c>
      <c r="K221" s="30"/>
      <c r="L221" s="3"/>
      <c r="M221" s="3"/>
      <c r="N221" s="3"/>
      <c r="O221" s="3"/>
      <c r="P221" s="3"/>
      <c r="Q221" s="3"/>
      <c r="R221" s="3"/>
      <c r="S221" s="3"/>
      <c r="T221" s="3"/>
      <c r="U221" s="3"/>
      <c r="V221" s="3"/>
      <c r="W221" s="3"/>
      <c r="X221" s="3"/>
      <c r="Y221" s="3"/>
      <c r="Z221" s="3"/>
      <c r="AA221" s="3"/>
      <c r="AB221" s="3"/>
      <c r="AC221" s="3"/>
      <c r="AD221" s="3"/>
    </row>
    <row r="222" spans="1:30" ht="22.2" customHeight="1" x14ac:dyDescent="0.3">
      <c r="A222" s="54"/>
      <c r="B222" s="16" t="s">
        <v>30</v>
      </c>
      <c r="C222" s="17"/>
      <c r="D222" s="110" t="s">
        <v>3</v>
      </c>
      <c r="E222" s="111"/>
      <c r="F222" s="111"/>
      <c r="G222" s="111"/>
      <c r="H222" s="111"/>
      <c r="I222" s="185"/>
      <c r="J222" s="18">
        <f>SUM(J223:AD234)</f>
        <v>0</v>
      </c>
      <c r="K222" s="19"/>
      <c r="L222" s="1"/>
      <c r="M222" s="1"/>
      <c r="N222" s="1"/>
      <c r="O222" s="1"/>
      <c r="P222" s="1"/>
      <c r="Q222" s="1"/>
      <c r="R222" s="1"/>
      <c r="S222" s="1"/>
      <c r="T222" s="1"/>
      <c r="U222" s="1"/>
      <c r="V222" s="1"/>
      <c r="W222" s="1"/>
      <c r="X222" s="1"/>
      <c r="Y222" s="1"/>
      <c r="Z222" s="1"/>
      <c r="AA222" s="1"/>
      <c r="AB222" s="1"/>
      <c r="AC222" s="1"/>
      <c r="AD222" s="1"/>
    </row>
    <row r="223" spans="1:30" ht="81.599999999999994" customHeight="1" x14ac:dyDescent="0.3">
      <c r="A223" s="54"/>
      <c r="B223" s="26" t="s">
        <v>103</v>
      </c>
      <c r="C223" s="26" t="s">
        <v>263</v>
      </c>
      <c r="D223" s="77" t="s">
        <v>255</v>
      </c>
      <c r="E223" s="25" t="s">
        <v>497</v>
      </c>
      <c r="F223" s="24" t="s">
        <v>42</v>
      </c>
      <c r="G223" s="21">
        <v>1</v>
      </c>
      <c r="H223" s="23"/>
      <c r="I223" s="22">
        <f t="shared" ref="I223:I234" si="24">ROUND(H223*(1+$J$6),2)</f>
        <v>0</v>
      </c>
      <c r="J223" s="22">
        <f t="shared" ref="J223:J234" si="25">G223*I223</f>
        <v>0</v>
      </c>
      <c r="K223" s="30"/>
      <c r="L223" s="3"/>
      <c r="M223" s="3"/>
      <c r="N223" s="3"/>
      <c r="O223" s="3"/>
      <c r="P223" s="3"/>
      <c r="Q223" s="3"/>
      <c r="R223" s="3"/>
      <c r="S223" s="3"/>
      <c r="T223" s="3"/>
      <c r="U223" s="3"/>
      <c r="V223" s="3"/>
      <c r="W223" s="3"/>
      <c r="X223" s="3"/>
      <c r="Y223" s="3"/>
      <c r="Z223" s="3"/>
      <c r="AA223" s="3"/>
      <c r="AB223" s="3"/>
      <c r="AC223" s="3"/>
      <c r="AD223" s="3"/>
    </row>
    <row r="224" spans="1:30" s="54" customFormat="1" ht="52.8" customHeight="1" x14ac:dyDescent="0.3">
      <c r="B224" s="26" t="s">
        <v>104</v>
      </c>
      <c r="C224" s="26" t="s">
        <v>263</v>
      </c>
      <c r="D224" s="77" t="s">
        <v>644</v>
      </c>
      <c r="E224" s="65" t="s">
        <v>645</v>
      </c>
      <c r="F224" s="69" t="s">
        <v>54</v>
      </c>
      <c r="G224" s="21">
        <v>16.899999999999999</v>
      </c>
      <c r="H224" s="70"/>
      <c r="I224" s="22">
        <f t="shared" si="24"/>
        <v>0</v>
      </c>
      <c r="J224" s="22">
        <f t="shared" si="25"/>
        <v>0</v>
      </c>
      <c r="K224" s="30"/>
      <c r="L224" s="3"/>
      <c r="M224" s="3"/>
      <c r="N224" s="3"/>
      <c r="O224" s="3"/>
      <c r="P224" s="3"/>
      <c r="Q224" s="3"/>
      <c r="R224" s="3"/>
      <c r="S224" s="3"/>
      <c r="T224" s="3"/>
      <c r="U224" s="3"/>
      <c r="V224" s="3"/>
      <c r="W224" s="3"/>
      <c r="X224" s="3"/>
      <c r="Y224" s="3"/>
      <c r="Z224" s="3"/>
      <c r="AA224" s="3"/>
      <c r="AB224" s="3"/>
      <c r="AC224" s="3"/>
      <c r="AD224" s="3"/>
    </row>
    <row r="225" spans="1:30" s="54" customFormat="1" ht="61.8" customHeight="1" x14ac:dyDescent="0.3">
      <c r="B225" s="26" t="s">
        <v>105</v>
      </c>
      <c r="C225" s="26" t="s">
        <v>263</v>
      </c>
      <c r="D225" s="77" t="s">
        <v>516</v>
      </c>
      <c r="E225" s="65" t="s">
        <v>517</v>
      </c>
      <c r="F225" s="69" t="s">
        <v>42</v>
      </c>
      <c r="G225" s="21">
        <v>17</v>
      </c>
      <c r="H225" s="70"/>
      <c r="I225" s="22">
        <f t="shared" si="24"/>
        <v>0</v>
      </c>
      <c r="J225" s="22">
        <f t="shared" si="25"/>
        <v>0</v>
      </c>
      <c r="K225" s="30"/>
      <c r="L225" s="3"/>
      <c r="M225" s="3"/>
      <c r="N225" s="3"/>
      <c r="O225" s="3"/>
      <c r="P225" s="3"/>
      <c r="Q225" s="3"/>
      <c r="R225" s="3"/>
      <c r="S225" s="3"/>
      <c r="T225" s="3"/>
      <c r="U225" s="3"/>
      <c r="V225" s="3"/>
      <c r="W225" s="3"/>
      <c r="X225" s="3"/>
      <c r="Y225" s="3"/>
      <c r="Z225" s="3"/>
      <c r="AA225" s="3"/>
      <c r="AB225" s="3"/>
      <c r="AC225" s="3"/>
      <c r="AD225" s="3"/>
    </row>
    <row r="226" spans="1:30" s="54" customFormat="1" ht="61.8" customHeight="1" x14ac:dyDescent="0.3">
      <c r="B226" s="26" t="s">
        <v>488</v>
      </c>
      <c r="C226" s="26" t="s">
        <v>263</v>
      </c>
      <c r="D226" s="77" t="s">
        <v>529</v>
      </c>
      <c r="E226" s="25" t="s">
        <v>530</v>
      </c>
      <c r="F226" s="69" t="s">
        <v>42</v>
      </c>
      <c r="G226" s="21">
        <v>1</v>
      </c>
      <c r="H226" s="23"/>
      <c r="I226" s="22">
        <f t="shared" si="24"/>
        <v>0</v>
      </c>
      <c r="J226" s="22">
        <f t="shared" si="25"/>
        <v>0</v>
      </c>
      <c r="K226" s="30"/>
      <c r="L226" s="3"/>
      <c r="M226" s="3"/>
      <c r="N226" s="3"/>
      <c r="O226" s="3"/>
      <c r="P226" s="3"/>
      <c r="Q226" s="3"/>
      <c r="R226" s="3"/>
      <c r="S226" s="3"/>
      <c r="T226" s="3"/>
      <c r="U226" s="3"/>
      <c r="V226" s="3"/>
      <c r="W226" s="3"/>
      <c r="X226" s="3"/>
      <c r="Y226" s="3"/>
      <c r="Z226" s="3"/>
      <c r="AA226" s="3"/>
      <c r="AB226" s="3"/>
      <c r="AC226" s="3"/>
      <c r="AD226" s="3"/>
    </row>
    <row r="227" spans="1:30" s="54" customFormat="1" ht="61.8" customHeight="1" x14ac:dyDescent="0.3">
      <c r="B227" s="26" t="s">
        <v>489</v>
      </c>
      <c r="C227" s="26" t="s">
        <v>263</v>
      </c>
      <c r="D227" s="77" t="s">
        <v>531</v>
      </c>
      <c r="E227" s="25" t="s">
        <v>533</v>
      </c>
      <c r="F227" s="69" t="s">
        <v>42</v>
      </c>
      <c r="G227" s="21">
        <v>2</v>
      </c>
      <c r="H227" s="23"/>
      <c r="I227" s="22">
        <f t="shared" si="24"/>
        <v>0</v>
      </c>
      <c r="J227" s="22">
        <f t="shared" si="25"/>
        <v>0</v>
      </c>
      <c r="K227" s="30"/>
      <c r="L227" s="3"/>
      <c r="M227" s="3"/>
      <c r="N227" s="3"/>
      <c r="O227" s="3"/>
      <c r="P227" s="3"/>
      <c r="Q227" s="3"/>
      <c r="R227" s="3"/>
      <c r="S227" s="3"/>
      <c r="T227" s="3"/>
      <c r="U227" s="3"/>
      <c r="V227" s="3"/>
      <c r="W227" s="3"/>
      <c r="X227" s="3"/>
      <c r="Y227" s="3"/>
      <c r="Z227" s="3"/>
      <c r="AA227" s="3"/>
      <c r="AB227" s="3"/>
      <c r="AC227" s="3"/>
      <c r="AD227" s="3"/>
    </row>
    <row r="228" spans="1:30" s="54" customFormat="1" ht="61.8" customHeight="1" x14ac:dyDescent="0.3">
      <c r="B228" s="26" t="s">
        <v>490</v>
      </c>
      <c r="C228" s="26" t="s">
        <v>263</v>
      </c>
      <c r="D228" s="77" t="s">
        <v>534</v>
      </c>
      <c r="E228" s="25" t="s">
        <v>565</v>
      </c>
      <c r="F228" s="69" t="s">
        <v>42</v>
      </c>
      <c r="G228" s="21">
        <v>6</v>
      </c>
      <c r="H228" s="23"/>
      <c r="I228" s="22">
        <f t="shared" si="24"/>
        <v>0</v>
      </c>
      <c r="J228" s="22">
        <f t="shared" si="25"/>
        <v>0</v>
      </c>
      <c r="K228" s="30"/>
      <c r="L228" s="3"/>
      <c r="M228" s="3"/>
      <c r="N228" s="3"/>
      <c r="O228" s="3"/>
      <c r="P228" s="3"/>
      <c r="Q228" s="3"/>
      <c r="R228" s="3"/>
      <c r="S228" s="3"/>
      <c r="T228" s="3"/>
      <c r="U228" s="3"/>
      <c r="V228" s="3"/>
      <c r="W228" s="3"/>
      <c r="X228" s="3"/>
      <c r="Y228" s="3"/>
      <c r="Z228" s="3"/>
      <c r="AA228" s="3"/>
      <c r="AB228" s="3"/>
      <c r="AC228" s="3"/>
      <c r="AD228" s="3"/>
    </row>
    <row r="229" spans="1:30" s="54" customFormat="1" ht="61.8" customHeight="1" x14ac:dyDescent="0.3">
      <c r="B229" s="26" t="s">
        <v>491</v>
      </c>
      <c r="C229" s="26" t="s">
        <v>263</v>
      </c>
      <c r="D229" s="77" t="s">
        <v>563</v>
      </c>
      <c r="E229" s="25" t="s">
        <v>564</v>
      </c>
      <c r="F229" s="69" t="s">
        <v>42</v>
      </c>
      <c r="G229" s="21">
        <v>2</v>
      </c>
      <c r="H229" s="23"/>
      <c r="I229" s="22">
        <f t="shared" si="24"/>
        <v>0</v>
      </c>
      <c r="J229" s="22">
        <f t="shared" si="25"/>
        <v>0</v>
      </c>
      <c r="K229" s="30"/>
      <c r="L229" s="3"/>
      <c r="M229" s="3"/>
      <c r="N229" s="3"/>
      <c r="O229" s="3"/>
      <c r="P229" s="3"/>
      <c r="Q229" s="3"/>
      <c r="R229" s="3"/>
      <c r="S229" s="3"/>
      <c r="T229" s="3"/>
      <c r="U229" s="3"/>
      <c r="V229" s="3"/>
      <c r="W229" s="3"/>
      <c r="X229" s="3"/>
      <c r="Y229" s="3"/>
      <c r="Z229" s="3"/>
      <c r="AA229" s="3"/>
      <c r="AB229" s="3"/>
      <c r="AC229" s="3"/>
      <c r="AD229" s="3"/>
    </row>
    <row r="230" spans="1:30" s="54" customFormat="1" ht="61.8" customHeight="1" x14ac:dyDescent="0.3">
      <c r="B230" s="26" t="s">
        <v>492</v>
      </c>
      <c r="C230" s="26" t="s">
        <v>53</v>
      </c>
      <c r="D230" s="24" t="s">
        <v>571</v>
      </c>
      <c r="E230" s="25" t="s">
        <v>572</v>
      </c>
      <c r="F230" s="24" t="s">
        <v>54</v>
      </c>
      <c r="G230" s="21">
        <v>10.69</v>
      </c>
      <c r="H230" s="21"/>
      <c r="I230" s="22">
        <f t="shared" si="24"/>
        <v>0</v>
      </c>
      <c r="J230" s="22">
        <f t="shared" si="25"/>
        <v>0</v>
      </c>
      <c r="K230" s="30"/>
      <c r="L230" s="3"/>
      <c r="M230" s="3"/>
      <c r="N230" s="3"/>
      <c r="O230" s="3"/>
      <c r="P230" s="3"/>
      <c r="Q230" s="3"/>
      <c r="R230" s="3"/>
      <c r="S230" s="3"/>
      <c r="T230" s="3"/>
      <c r="U230" s="3"/>
      <c r="V230" s="3"/>
      <c r="W230" s="3"/>
      <c r="X230" s="3"/>
      <c r="Y230" s="3"/>
      <c r="Z230" s="3"/>
      <c r="AA230" s="3"/>
      <c r="AB230" s="3"/>
      <c r="AC230" s="3"/>
      <c r="AD230" s="3"/>
    </row>
    <row r="231" spans="1:30" s="54" customFormat="1" ht="61.8" customHeight="1" x14ac:dyDescent="0.3">
      <c r="B231" s="26" t="s">
        <v>493</v>
      </c>
      <c r="C231" s="26" t="s">
        <v>53</v>
      </c>
      <c r="D231" s="24" t="s">
        <v>154</v>
      </c>
      <c r="E231" s="25" t="s">
        <v>573</v>
      </c>
      <c r="F231" s="24" t="s">
        <v>54</v>
      </c>
      <c r="G231" s="21">
        <v>3.36</v>
      </c>
      <c r="H231" s="21"/>
      <c r="I231" s="22">
        <f t="shared" si="24"/>
        <v>0</v>
      </c>
      <c r="J231" s="22">
        <f t="shared" si="25"/>
        <v>0</v>
      </c>
      <c r="K231" s="30"/>
      <c r="L231" s="3"/>
      <c r="M231" s="3"/>
      <c r="N231" s="3"/>
      <c r="O231" s="3"/>
      <c r="P231" s="3"/>
      <c r="Q231" s="3"/>
      <c r="R231" s="3"/>
      <c r="S231" s="3"/>
      <c r="T231" s="3"/>
      <c r="U231" s="3"/>
      <c r="V231" s="3"/>
      <c r="W231" s="3"/>
      <c r="X231" s="3"/>
      <c r="Y231" s="3"/>
      <c r="Z231" s="3"/>
      <c r="AA231" s="3"/>
      <c r="AB231" s="3"/>
      <c r="AC231" s="3"/>
      <c r="AD231" s="3"/>
    </row>
    <row r="232" spans="1:30" s="54" customFormat="1" ht="61.8" customHeight="1" x14ac:dyDescent="0.3">
      <c r="B232" s="26" t="s">
        <v>494</v>
      </c>
      <c r="C232" s="26" t="s">
        <v>53</v>
      </c>
      <c r="D232" s="24" t="s">
        <v>574</v>
      </c>
      <c r="E232" s="25" t="s">
        <v>575</v>
      </c>
      <c r="F232" s="24" t="s">
        <v>54</v>
      </c>
      <c r="G232" s="21">
        <v>84.75</v>
      </c>
      <c r="H232" s="21"/>
      <c r="I232" s="22">
        <f t="shared" si="24"/>
        <v>0</v>
      </c>
      <c r="J232" s="22">
        <f t="shared" si="25"/>
        <v>0</v>
      </c>
      <c r="K232" s="30"/>
      <c r="L232" s="3"/>
      <c r="M232" s="3"/>
      <c r="N232" s="3"/>
      <c r="O232" s="3"/>
      <c r="P232" s="3"/>
      <c r="Q232" s="3"/>
      <c r="R232" s="3"/>
      <c r="S232" s="3"/>
      <c r="T232" s="3"/>
      <c r="U232" s="3"/>
      <c r="V232" s="3"/>
      <c r="W232" s="3"/>
      <c r="X232" s="3"/>
      <c r="Y232" s="3"/>
      <c r="Z232" s="3"/>
      <c r="AA232" s="3"/>
      <c r="AB232" s="3"/>
      <c r="AC232" s="3"/>
      <c r="AD232" s="3"/>
    </row>
    <row r="233" spans="1:30" s="54" customFormat="1" ht="61.8" customHeight="1" x14ac:dyDescent="0.3">
      <c r="B233" s="26" t="s">
        <v>495</v>
      </c>
      <c r="C233" s="26" t="s">
        <v>53</v>
      </c>
      <c r="D233" s="24" t="s">
        <v>576</v>
      </c>
      <c r="E233" s="25" t="s">
        <v>577</v>
      </c>
      <c r="F233" s="24" t="s">
        <v>54</v>
      </c>
      <c r="G233" s="21">
        <v>16.760000000000002</v>
      </c>
      <c r="H233" s="21"/>
      <c r="I233" s="22">
        <f t="shared" si="24"/>
        <v>0</v>
      </c>
      <c r="J233" s="22">
        <f t="shared" si="25"/>
        <v>0</v>
      </c>
      <c r="K233" s="30"/>
      <c r="L233" s="3"/>
      <c r="M233" s="3"/>
      <c r="N233" s="3"/>
      <c r="O233" s="3"/>
      <c r="P233" s="3"/>
      <c r="Q233" s="3"/>
      <c r="R233" s="3"/>
      <c r="S233" s="3"/>
      <c r="T233" s="3"/>
      <c r="U233" s="3"/>
      <c r="V233" s="3"/>
      <c r="W233" s="3"/>
      <c r="X233" s="3"/>
      <c r="Y233" s="3"/>
      <c r="Z233" s="3"/>
      <c r="AA233" s="3"/>
      <c r="AB233" s="3"/>
      <c r="AC233" s="3"/>
      <c r="AD233" s="3"/>
    </row>
    <row r="234" spans="1:30" s="54" customFormat="1" ht="52.8" customHeight="1" x14ac:dyDescent="0.3">
      <c r="B234" s="26" t="s">
        <v>496</v>
      </c>
      <c r="C234" s="26" t="s">
        <v>53</v>
      </c>
      <c r="D234" s="24" t="s">
        <v>155</v>
      </c>
      <c r="E234" s="25" t="s">
        <v>699</v>
      </c>
      <c r="F234" s="24" t="s">
        <v>54</v>
      </c>
      <c r="G234" s="21">
        <v>18.170000000000002</v>
      </c>
      <c r="H234" s="21"/>
      <c r="I234" s="22">
        <f t="shared" si="24"/>
        <v>0</v>
      </c>
      <c r="J234" s="22">
        <f t="shared" si="25"/>
        <v>0</v>
      </c>
      <c r="K234" s="30"/>
      <c r="L234" s="3"/>
      <c r="M234" s="3"/>
      <c r="N234" s="3"/>
      <c r="O234" s="3"/>
      <c r="P234" s="3"/>
      <c r="Q234" s="3"/>
      <c r="R234" s="3"/>
      <c r="S234" s="3"/>
      <c r="T234" s="3"/>
      <c r="U234" s="3"/>
      <c r="V234" s="3"/>
      <c r="W234" s="3"/>
      <c r="X234" s="3"/>
      <c r="Y234" s="3"/>
      <c r="Z234" s="3"/>
      <c r="AA234" s="3"/>
      <c r="AB234" s="3"/>
      <c r="AC234" s="3"/>
      <c r="AD234" s="3"/>
    </row>
    <row r="235" spans="1:30" ht="22.2" customHeight="1" x14ac:dyDescent="0.3">
      <c r="A235" s="54"/>
      <c r="B235" s="16" t="s">
        <v>31</v>
      </c>
      <c r="C235" s="17"/>
      <c r="D235" s="110" t="s">
        <v>7</v>
      </c>
      <c r="E235" s="111"/>
      <c r="F235" s="111"/>
      <c r="G235" s="111"/>
      <c r="H235" s="111"/>
      <c r="I235" s="185"/>
      <c r="J235" s="18">
        <f>SUM(J236:AD240)</f>
        <v>0</v>
      </c>
      <c r="K235" s="19"/>
      <c r="L235" s="1"/>
      <c r="M235" s="1"/>
      <c r="N235" s="1"/>
      <c r="O235" s="1"/>
      <c r="P235" s="1"/>
      <c r="Q235" s="1"/>
      <c r="R235" s="1"/>
      <c r="S235" s="1"/>
      <c r="T235" s="1"/>
      <c r="U235" s="1"/>
      <c r="V235" s="1"/>
      <c r="W235" s="1"/>
      <c r="X235" s="1"/>
      <c r="Y235" s="1"/>
      <c r="Z235" s="1"/>
      <c r="AA235" s="1"/>
      <c r="AB235" s="1"/>
      <c r="AC235" s="1"/>
      <c r="AD235" s="1"/>
    </row>
    <row r="236" spans="1:30" ht="52.8" customHeight="1" x14ac:dyDescent="0.3">
      <c r="A236" s="54"/>
      <c r="B236" s="26" t="s">
        <v>106</v>
      </c>
      <c r="C236" s="26" t="s">
        <v>53</v>
      </c>
      <c r="D236" s="24" t="s">
        <v>156</v>
      </c>
      <c r="E236" s="25" t="s">
        <v>580</v>
      </c>
      <c r="F236" s="24" t="s">
        <v>54</v>
      </c>
      <c r="G236" s="21">
        <v>8.9600000000000009</v>
      </c>
      <c r="H236" s="21"/>
      <c r="I236" s="22">
        <f t="shared" ref="I236:I240" si="26">ROUND(H236*(1+$J$6),2)</f>
        <v>0</v>
      </c>
      <c r="J236" s="22">
        <f t="shared" ref="J236:J240" si="27">G236*I236</f>
        <v>0</v>
      </c>
      <c r="K236" s="30"/>
      <c r="L236" s="3"/>
      <c r="M236" s="3"/>
      <c r="N236" s="3"/>
      <c r="O236" s="3"/>
      <c r="P236" s="3"/>
      <c r="Q236" s="3"/>
      <c r="R236" s="3"/>
      <c r="S236" s="3"/>
      <c r="T236" s="3"/>
      <c r="U236" s="3"/>
      <c r="V236" s="3"/>
      <c r="W236" s="3"/>
      <c r="X236" s="3"/>
      <c r="Y236" s="3"/>
      <c r="Z236" s="3"/>
      <c r="AA236" s="3"/>
      <c r="AB236" s="3"/>
      <c r="AC236" s="3"/>
      <c r="AD236" s="3"/>
    </row>
    <row r="237" spans="1:30" ht="68.400000000000006" customHeight="1" x14ac:dyDescent="0.3">
      <c r="A237" s="54"/>
      <c r="B237" s="26" t="s">
        <v>107</v>
      </c>
      <c r="C237" s="26" t="s">
        <v>53</v>
      </c>
      <c r="D237" s="24" t="s">
        <v>157</v>
      </c>
      <c r="E237" s="31" t="s">
        <v>158</v>
      </c>
      <c r="F237" s="24" t="s">
        <v>185</v>
      </c>
      <c r="G237" s="21">
        <v>18.29</v>
      </c>
      <c r="H237" s="21"/>
      <c r="I237" s="22">
        <f t="shared" si="26"/>
        <v>0</v>
      </c>
      <c r="J237" s="22">
        <f t="shared" si="27"/>
        <v>0</v>
      </c>
      <c r="K237" s="30"/>
      <c r="L237" s="3"/>
      <c r="M237" s="3"/>
      <c r="N237" s="3"/>
      <c r="O237" s="3"/>
      <c r="P237" s="3"/>
      <c r="Q237" s="3"/>
      <c r="R237" s="3"/>
      <c r="S237" s="3"/>
      <c r="T237" s="3"/>
      <c r="U237" s="3"/>
      <c r="V237" s="3"/>
      <c r="W237" s="3"/>
      <c r="X237" s="3"/>
      <c r="Y237" s="3"/>
      <c r="Z237" s="3"/>
      <c r="AA237" s="3"/>
      <c r="AB237" s="3"/>
      <c r="AC237" s="3"/>
      <c r="AD237" s="3"/>
    </row>
    <row r="238" spans="1:30" s="54" customFormat="1" ht="68.400000000000006" customHeight="1" x14ac:dyDescent="0.3">
      <c r="B238" s="26" t="s">
        <v>108</v>
      </c>
      <c r="C238" s="26" t="s">
        <v>53</v>
      </c>
      <c r="D238" s="24" t="s">
        <v>159</v>
      </c>
      <c r="E238" s="31" t="s">
        <v>160</v>
      </c>
      <c r="F238" s="24" t="s">
        <v>185</v>
      </c>
      <c r="G238" s="21">
        <v>16.79</v>
      </c>
      <c r="H238" s="21"/>
      <c r="I238" s="22">
        <f t="shared" si="26"/>
        <v>0</v>
      </c>
      <c r="J238" s="22">
        <f t="shared" si="27"/>
        <v>0</v>
      </c>
      <c r="K238" s="30"/>
      <c r="L238" s="3"/>
      <c r="M238" s="3"/>
      <c r="N238" s="3"/>
      <c r="O238" s="3"/>
      <c r="P238" s="3"/>
      <c r="Q238" s="3"/>
      <c r="R238" s="3"/>
      <c r="S238" s="3"/>
      <c r="T238" s="3"/>
      <c r="U238" s="3"/>
      <c r="V238" s="3"/>
      <c r="W238" s="3"/>
      <c r="X238" s="3"/>
      <c r="Y238" s="3"/>
      <c r="Z238" s="3"/>
      <c r="AA238" s="3"/>
      <c r="AB238" s="3"/>
      <c r="AC238" s="3"/>
      <c r="AD238" s="3"/>
    </row>
    <row r="239" spans="1:30" s="54" customFormat="1" ht="68.400000000000006" customHeight="1" x14ac:dyDescent="0.3">
      <c r="B239" s="26" t="s">
        <v>535</v>
      </c>
      <c r="C239" s="26" t="s">
        <v>53</v>
      </c>
      <c r="D239" s="24" t="s">
        <v>707</v>
      </c>
      <c r="E239" s="31" t="s">
        <v>708</v>
      </c>
      <c r="F239" s="24" t="s">
        <v>54</v>
      </c>
      <c r="G239" s="21">
        <v>12.6</v>
      </c>
      <c r="H239" s="21"/>
      <c r="I239" s="22">
        <f t="shared" si="26"/>
        <v>0</v>
      </c>
      <c r="J239" s="22">
        <f t="shared" si="27"/>
        <v>0</v>
      </c>
      <c r="K239" s="30"/>
      <c r="L239" s="3"/>
      <c r="M239" s="3"/>
      <c r="N239" s="3"/>
      <c r="O239" s="3"/>
      <c r="P239" s="3"/>
      <c r="Q239" s="3"/>
      <c r="R239" s="3"/>
      <c r="S239" s="3"/>
      <c r="T239" s="3"/>
      <c r="U239" s="3"/>
      <c r="V239" s="3"/>
      <c r="W239" s="3"/>
      <c r="X239" s="3"/>
      <c r="Y239" s="3"/>
      <c r="Z239" s="3"/>
      <c r="AA239" s="3"/>
      <c r="AB239" s="3"/>
      <c r="AC239" s="3"/>
      <c r="AD239" s="3"/>
    </row>
    <row r="240" spans="1:30" s="54" customFormat="1" ht="68.400000000000006" customHeight="1" x14ac:dyDescent="0.3">
      <c r="B240" s="26" t="s">
        <v>562</v>
      </c>
      <c r="C240" s="26" t="s">
        <v>263</v>
      </c>
      <c r="D240" s="77" t="s">
        <v>709</v>
      </c>
      <c r="E240" s="31" t="s">
        <v>710</v>
      </c>
      <c r="F240" s="24" t="s">
        <v>42</v>
      </c>
      <c r="G240" s="21">
        <v>1</v>
      </c>
      <c r="H240" s="21"/>
      <c r="I240" s="22">
        <f t="shared" si="26"/>
        <v>0</v>
      </c>
      <c r="J240" s="22">
        <f t="shared" si="27"/>
        <v>0</v>
      </c>
      <c r="K240" s="30"/>
      <c r="L240" s="3"/>
      <c r="M240" s="3"/>
      <c r="N240" s="3"/>
      <c r="O240" s="3"/>
      <c r="P240" s="3"/>
      <c r="Q240" s="3"/>
      <c r="R240" s="3"/>
      <c r="S240" s="3"/>
      <c r="T240" s="3"/>
      <c r="U240" s="3"/>
      <c r="V240" s="3"/>
      <c r="W240" s="3"/>
      <c r="X240" s="3"/>
      <c r="Y240" s="3"/>
      <c r="Z240" s="3"/>
      <c r="AA240" s="3"/>
      <c r="AB240" s="3"/>
      <c r="AC240" s="3"/>
      <c r="AD240" s="3"/>
    </row>
    <row r="241" spans="1:30" ht="22.2" customHeight="1" x14ac:dyDescent="0.3">
      <c r="A241" s="54"/>
      <c r="B241" s="16" t="s">
        <v>32</v>
      </c>
      <c r="C241" s="17"/>
      <c r="D241" s="110" t="s">
        <v>6</v>
      </c>
      <c r="E241" s="111"/>
      <c r="F241" s="111"/>
      <c r="G241" s="111"/>
      <c r="H241" s="111"/>
      <c r="I241" s="185"/>
      <c r="J241" s="18">
        <f>SUM(J242:AD254)</f>
        <v>0</v>
      </c>
      <c r="K241" s="19"/>
      <c r="L241" s="1"/>
      <c r="M241" s="1"/>
      <c r="N241" s="1"/>
      <c r="O241" s="1"/>
      <c r="P241" s="1"/>
      <c r="Q241" s="1"/>
      <c r="R241" s="1"/>
      <c r="S241" s="1"/>
      <c r="T241" s="1"/>
      <c r="U241" s="1"/>
      <c r="V241" s="1"/>
      <c r="W241" s="1"/>
      <c r="X241" s="1"/>
      <c r="Y241" s="1"/>
      <c r="Z241" s="1"/>
      <c r="AA241" s="1"/>
      <c r="AB241" s="1"/>
      <c r="AC241" s="1"/>
      <c r="AD241" s="1"/>
    </row>
    <row r="242" spans="1:30" ht="52.8" customHeight="1" x14ac:dyDescent="0.3">
      <c r="A242" s="54"/>
      <c r="B242" s="26" t="s">
        <v>109</v>
      </c>
      <c r="C242" s="26" t="s">
        <v>53</v>
      </c>
      <c r="D242" s="24" t="s">
        <v>583</v>
      </c>
      <c r="E242" s="25" t="s">
        <v>589</v>
      </c>
      <c r="F242" s="24" t="s">
        <v>54</v>
      </c>
      <c r="G242" s="21">
        <v>646.36</v>
      </c>
      <c r="H242" s="21"/>
      <c r="I242" s="22">
        <f t="shared" ref="I242:I254" si="28">ROUND(H242*(1+$J$6),2)</f>
        <v>0</v>
      </c>
      <c r="J242" s="22">
        <f t="shared" ref="J242:J254" si="29">G242*I242</f>
        <v>0</v>
      </c>
      <c r="K242" s="30"/>
      <c r="L242" s="3"/>
      <c r="M242" s="3"/>
      <c r="N242" s="3"/>
      <c r="O242" s="3"/>
      <c r="P242" s="3"/>
      <c r="Q242" s="3"/>
      <c r="R242" s="3"/>
      <c r="S242" s="3"/>
      <c r="T242" s="3"/>
      <c r="U242" s="3"/>
      <c r="V242" s="3"/>
      <c r="W242" s="3"/>
      <c r="X242" s="3"/>
      <c r="Y242" s="3"/>
      <c r="Z242" s="3"/>
      <c r="AA242" s="3"/>
      <c r="AB242" s="3"/>
      <c r="AC242" s="3"/>
      <c r="AD242" s="3"/>
    </row>
    <row r="243" spans="1:30" s="54" customFormat="1" ht="52.8" customHeight="1" x14ac:dyDescent="0.3">
      <c r="B243" s="26" t="s">
        <v>110</v>
      </c>
      <c r="C243" s="26" t="s">
        <v>53</v>
      </c>
      <c r="D243" s="24" t="s">
        <v>584</v>
      </c>
      <c r="E243" s="25" t="s">
        <v>588</v>
      </c>
      <c r="F243" s="24" t="s">
        <v>54</v>
      </c>
      <c r="G243" s="21">
        <v>32</v>
      </c>
      <c r="H243" s="21"/>
      <c r="I243" s="22">
        <f t="shared" si="28"/>
        <v>0</v>
      </c>
      <c r="J243" s="22">
        <f t="shared" si="29"/>
        <v>0</v>
      </c>
      <c r="K243" s="30"/>
      <c r="L243" s="3"/>
      <c r="M243" s="3"/>
      <c r="N243" s="3"/>
      <c r="O243" s="3"/>
      <c r="P243" s="3"/>
      <c r="Q243" s="3"/>
      <c r="R243" s="3"/>
      <c r="S243" s="3"/>
      <c r="T243" s="3"/>
      <c r="U243" s="3"/>
      <c r="V243" s="3"/>
      <c r="W243" s="3"/>
      <c r="X243" s="3"/>
      <c r="Y243" s="3"/>
      <c r="Z243" s="3"/>
      <c r="AA243" s="3"/>
      <c r="AB243" s="3"/>
      <c r="AC243" s="3"/>
      <c r="AD243" s="3"/>
    </row>
    <row r="244" spans="1:30" s="54" customFormat="1" ht="52.8" customHeight="1" x14ac:dyDescent="0.3">
      <c r="B244" s="26" t="s">
        <v>111</v>
      </c>
      <c r="C244" s="26" t="s">
        <v>53</v>
      </c>
      <c r="D244" s="24" t="s">
        <v>595</v>
      </c>
      <c r="E244" s="25" t="s">
        <v>596</v>
      </c>
      <c r="F244" s="24" t="s">
        <v>54</v>
      </c>
      <c r="G244" s="21">
        <v>371.86</v>
      </c>
      <c r="H244" s="21"/>
      <c r="I244" s="22">
        <f t="shared" si="28"/>
        <v>0</v>
      </c>
      <c r="J244" s="22">
        <f t="shared" si="29"/>
        <v>0</v>
      </c>
      <c r="K244" s="30"/>
      <c r="L244" s="3"/>
      <c r="M244" s="3"/>
      <c r="N244" s="3"/>
      <c r="O244" s="3"/>
      <c r="P244" s="3"/>
      <c r="Q244" s="3"/>
      <c r="R244" s="3"/>
      <c r="S244" s="3"/>
      <c r="T244" s="3"/>
      <c r="U244" s="3"/>
      <c r="V244" s="3"/>
      <c r="W244" s="3"/>
      <c r="X244" s="3"/>
      <c r="Y244" s="3"/>
      <c r="Z244" s="3"/>
      <c r="AA244" s="3"/>
      <c r="AB244" s="3"/>
      <c r="AC244" s="3"/>
      <c r="AD244" s="3"/>
    </row>
    <row r="245" spans="1:30" s="54" customFormat="1" ht="52.8" customHeight="1" x14ac:dyDescent="0.3">
      <c r="B245" s="26" t="s">
        <v>536</v>
      </c>
      <c r="C245" s="26" t="s">
        <v>53</v>
      </c>
      <c r="D245" s="24" t="s">
        <v>592</v>
      </c>
      <c r="E245" s="25" t="s">
        <v>593</v>
      </c>
      <c r="F245" s="24" t="s">
        <v>54</v>
      </c>
      <c r="G245" s="21">
        <v>274.5</v>
      </c>
      <c r="H245" s="21"/>
      <c r="I245" s="22">
        <f t="shared" si="28"/>
        <v>0</v>
      </c>
      <c r="J245" s="22">
        <f t="shared" si="29"/>
        <v>0</v>
      </c>
      <c r="K245" s="30"/>
      <c r="L245" s="3"/>
      <c r="M245" s="3"/>
      <c r="N245" s="3"/>
      <c r="O245" s="3"/>
      <c r="P245" s="3"/>
      <c r="Q245" s="3"/>
      <c r="R245" s="3"/>
      <c r="S245" s="3"/>
      <c r="T245" s="3"/>
      <c r="U245" s="3"/>
      <c r="V245" s="3"/>
      <c r="W245" s="3"/>
      <c r="X245" s="3"/>
      <c r="Y245" s="3"/>
      <c r="Z245" s="3"/>
      <c r="AA245" s="3"/>
      <c r="AB245" s="3"/>
      <c r="AC245" s="3"/>
      <c r="AD245" s="3"/>
    </row>
    <row r="246" spans="1:30" s="54" customFormat="1" ht="52.8" customHeight="1" x14ac:dyDescent="0.3">
      <c r="B246" s="26" t="s">
        <v>537</v>
      </c>
      <c r="C246" s="26" t="s">
        <v>53</v>
      </c>
      <c r="D246" s="24" t="s">
        <v>585</v>
      </c>
      <c r="E246" s="25" t="s">
        <v>591</v>
      </c>
      <c r="F246" s="24" t="s">
        <v>54</v>
      </c>
      <c r="G246" s="21">
        <v>529.15</v>
      </c>
      <c r="H246" s="21"/>
      <c r="I246" s="22">
        <f t="shared" si="28"/>
        <v>0</v>
      </c>
      <c r="J246" s="22">
        <f t="shared" si="29"/>
        <v>0</v>
      </c>
      <c r="K246" s="30"/>
      <c r="L246" s="3"/>
      <c r="M246" s="3"/>
      <c r="N246" s="3"/>
      <c r="O246" s="3"/>
      <c r="P246" s="3"/>
      <c r="Q246" s="3"/>
      <c r="R246" s="3"/>
      <c r="S246" s="3"/>
      <c r="T246" s="3"/>
      <c r="U246" s="3"/>
      <c r="V246" s="3"/>
      <c r="W246" s="3"/>
      <c r="X246" s="3"/>
      <c r="Y246" s="3"/>
      <c r="Z246" s="3"/>
      <c r="AA246" s="3"/>
      <c r="AB246" s="3"/>
      <c r="AC246" s="3"/>
      <c r="AD246" s="3"/>
    </row>
    <row r="247" spans="1:30" s="54" customFormat="1" ht="52.8" customHeight="1" x14ac:dyDescent="0.3">
      <c r="B247" s="26" t="s">
        <v>538</v>
      </c>
      <c r="C247" s="26" t="s">
        <v>53</v>
      </c>
      <c r="D247" s="24" t="s">
        <v>586</v>
      </c>
      <c r="E247" s="25" t="s">
        <v>728</v>
      </c>
      <c r="F247" s="24" t="s">
        <v>54</v>
      </c>
      <c r="G247" s="21">
        <v>399.19</v>
      </c>
      <c r="H247" s="21"/>
      <c r="I247" s="22">
        <f t="shared" si="28"/>
        <v>0</v>
      </c>
      <c r="J247" s="22">
        <f t="shared" si="29"/>
        <v>0</v>
      </c>
      <c r="K247" s="30"/>
      <c r="L247" s="3"/>
      <c r="M247" s="3"/>
      <c r="N247" s="3"/>
      <c r="O247" s="3"/>
      <c r="P247" s="3"/>
      <c r="Q247" s="3"/>
      <c r="R247" s="3"/>
      <c r="S247" s="3"/>
      <c r="T247" s="3"/>
      <c r="U247" s="3"/>
      <c r="V247" s="3"/>
      <c r="W247" s="3"/>
      <c r="X247" s="3"/>
      <c r="Y247" s="3"/>
      <c r="Z247" s="3"/>
      <c r="AA247" s="3"/>
      <c r="AB247" s="3"/>
      <c r="AC247" s="3"/>
      <c r="AD247" s="3"/>
    </row>
    <row r="248" spans="1:30" s="54" customFormat="1" ht="52.8" customHeight="1" x14ac:dyDescent="0.3">
      <c r="B248" s="26" t="s">
        <v>539</v>
      </c>
      <c r="C248" s="26" t="s">
        <v>53</v>
      </c>
      <c r="D248" s="24" t="s">
        <v>587</v>
      </c>
      <c r="E248" s="25" t="s">
        <v>590</v>
      </c>
      <c r="F248" s="24" t="s">
        <v>54</v>
      </c>
      <c r="G248" s="21">
        <v>601.82000000000005</v>
      </c>
      <c r="H248" s="21"/>
      <c r="I248" s="22">
        <f t="shared" si="28"/>
        <v>0</v>
      </c>
      <c r="J248" s="22">
        <f t="shared" si="29"/>
        <v>0</v>
      </c>
      <c r="K248" s="30"/>
      <c r="L248" s="3"/>
      <c r="M248" s="3"/>
      <c r="N248" s="3"/>
      <c r="O248" s="3"/>
      <c r="P248" s="3"/>
      <c r="Q248" s="3"/>
      <c r="R248" s="3"/>
      <c r="S248" s="3"/>
      <c r="T248" s="3"/>
      <c r="U248" s="3"/>
      <c r="V248" s="3"/>
      <c r="W248" s="3"/>
      <c r="X248" s="3"/>
      <c r="Y248" s="3"/>
      <c r="Z248" s="3"/>
      <c r="AA248" s="3"/>
      <c r="AB248" s="3"/>
      <c r="AC248" s="3"/>
      <c r="AD248" s="3"/>
    </row>
    <row r="249" spans="1:30" s="54" customFormat="1" ht="52.8" customHeight="1" x14ac:dyDescent="0.3">
      <c r="B249" s="26" t="s">
        <v>540</v>
      </c>
      <c r="C249" s="26" t="s">
        <v>53</v>
      </c>
      <c r="D249" s="24" t="s">
        <v>597</v>
      </c>
      <c r="E249" s="25" t="s">
        <v>598</v>
      </c>
      <c r="F249" s="24" t="s">
        <v>54</v>
      </c>
      <c r="G249" s="21">
        <v>32</v>
      </c>
      <c r="H249" s="21"/>
      <c r="I249" s="22">
        <f t="shared" si="28"/>
        <v>0</v>
      </c>
      <c r="J249" s="22">
        <f t="shared" si="29"/>
        <v>0</v>
      </c>
      <c r="K249" s="30"/>
      <c r="L249" s="3"/>
      <c r="M249" s="3"/>
      <c r="N249" s="3"/>
      <c r="O249" s="3"/>
      <c r="P249" s="3"/>
      <c r="Q249" s="3"/>
      <c r="R249" s="3"/>
      <c r="S249" s="3"/>
      <c r="T249" s="3"/>
      <c r="U249" s="3"/>
      <c r="V249" s="3"/>
      <c r="W249" s="3"/>
      <c r="X249" s="3"/>
      <c r="Y249" s="3"/>
      <c r="Z249" s="3"/>
      <c r="AA249" s="3"/>
      <c r="AB249" s="3"/>
      <c r="AC249" s="3"/>
      <c r="AD249" s="3"/>
    </row>
    <row r="250" spans="1:30" s="54" customFormat="1" ht="52.8" customHeight="1" x14ac:dyDescent="0.3">
      <c r="B250" s="26" t="s">
        <v>541</v>
      </c>
      <c r="C250" s="26" t="s">
        <v>53</v>
      </c>
      <c r="D250" s="24" t="s">
        <v>164</v>
      </c>
      <c r="E250" s="25" t="s">
        <v>599</v>
      </c>
      <c r="F250" s="24" t="s">
        <v>54</v>
      </c>
      <c r="G250" s="21">
        <v>64.680000000000007</v>
      </c>
      <c r="H250" s="23"/>
      <c r="I250" s="22">
        <f t="shared" si="28"/>
        <v>0</v>
      </c>
      <c r="J250" s="22">
        <f t="shared" si="29"/>
        <v>0</v>
      </c>
      <c r="K250" s="30"/>
      <c r="L250" s="3"/>
      <c r="M250" s="3"/>
      <c r="N250" s="3"/>
      <c r="O250" s="3"/>
      <c r="P250" s="3"/>
      <c r="Q250" s="3"/>
      <c r="R250" s="3"/>
      <c r="S250" s="3"/>
      <c r="T250" s="3"/>
      <c r="U250" s="3"/>
      <c r="V250" s="3"/>
      <c r="W250" s="3"/>
      <c r="X250" s="3"/>
      <c r="Y250" s="3"/>
      <c r="Z250" s="3"/>
      <c r="AA250" s="3"/>
      <c r="AB250" s="3"/>
      <c r="AC250" s="3"/>
      <c r="AD250" s="3"/>
    </row>
    <row r="251" spans="1:30" s="54" customFormat="1" ht="52.8" customHeight="1" x14ac:dyDescent="0.3">
      <c r="B251" s="26" t="s">
        <v>542</v>
      </c>
      <c r="C251" s="26" t="s">
        <v>53</v>
      </c>
      <c r="D251" s="24" t="s">
        <v>165</v>
      </c>
      <c r="E251" s="25" t="s">
        <v>600</v>
      </c>
      <c r="F251" s="24" t="s">
        <v>54</v>
      </c>
      <c r="G251" s="21">
        <v>95.65</v>
      </c>
      <c r="H251" s="23"/>
      <c r="I251" s="22">
        <f t="shared" si="28"/>
        <v>0</v>
      </c>
      <c r="J251" s="22">
        <f t="shared" si="29"/>
        <v>0</v>
      </c>
      <c r="K251" s="30"/>
      <c r="L251" s="3"/>
      <c r="M251" s="3"/>
      <c r="N251" s="3"/>
      <c r="O251" s="3"/>
      <c r="P251" s="3"/>
      <c r="Q251" s="3"/>
      <c r="R251" s="3"/>
      <c r="S251" s="3"/>
      <c r="T251" s="3"/>
      <c r="U251" s="3"/>
      <c r="V251" s="3"/>
      <c r="W251" s="3"/>
      <c r="X251" s="3"/>
      <c r="Y251" s="3"/>
      <c r="Z251" s="3"/>
      <c r="AA251" s="3"/>
      <c r="AB251" s="3"/>
      <c r="AC251" s="3"/>
      <c r="AD251" s="3"/>
    </row>
    <row r="252" spans="1:30" ht="68.400000000000006" customHeight="1" x14ac:dyDescent="0.3">
      <c r="A252" s="54"/>
      <c r="B252" s="26" t="s">
        <v>543</v>
      </c>
      <c r="C252" s="26" t="s">
        <v>53</v>
      </c>
      <c r="D252" s="24" t="s">
        <v>602</v>
      </c>
      <c r="E252" s="31" t="s">
        <v>603</v>
      </c>
      <c r="F252" s="24" t="s">
        <v>54</v>
      </c>
      <c r="G252" s="21">
        <v>529.09</v>
      </c>
      <c r="H252" s="21"/>
      <c r="I252" s="22">
        <f t="shared" si="28"/>
        <v>0</v>
      </c>
      <c r="J252" s="22">
        <f t="shared" si="29"/>
        <v>0</v>
      </c>
      <c r="K252" s="30"/>
      <c r="L252" s="3"/>
      <c r="M252" s="3"/>
      <c r="N252" s="3"/>
      <c r="O252" s="3"/>
      <c r="P252" s="3"/>
      <c r="Q252" s="3"/>
      <c r="R252" s="3"/>
      <c r="S252" s="3"/>
      <c r="T252" s="3"/>
      <c r="U252" s="3"/>
      <c r="V252" s="3"/>
      <c r="W252" s="3"/>
      <c r="X252" s="3"/>
      <c r="Y252" s="3"/>
      <c r="Z252" s="3"/>
      <c r="AA252" s="3"/>
      <c r="AB252" s="3"/>
      <c r="AC252" s="3"/>
      <c r="AD252" s="3"/>
    </row>
    <row r="253" spans="1:30" s="54" customFormat="1" ht="68.400000000000006" customHeight="1" x14ac:dyDescent="0.3">
      <c r="B253" s="26" t="s">
        <v>594</v>
      </c>
      <c r="C253" s="26" t="s">
        <v>53</v>
      </c>
      <c r="D253" s="24" t="s">
        <v>604</v>
      </c>
      <c r="E253" s="31" t="s">
        <v>605</v>
      </c>
      <c r="F253" s="24" t="s">
        <v>54</v>
      </c>
      <c r="G253" s="21">
        <v>158.72999999999999</v>
      </c>
      <c r="H253" s="21"/>
      <c r="I253" s="22">
        <f t="shared" si="28"/>
        <v>0</v>
      </c>
      <c r="J253" s="22">
        <f t="shared" si="29"/>
        <v>0</v>
      </c>
      <c r="K253" s="30"/>
      <c r="L253" s="3"/>
      <c r="M253" s="3"/>
      <c r="N253" s="3"/>
      <c r="O253" s="3"/>
      <c r="P253" s="3"/>
      <c r="Q253" s="3"/>
      <c r="R253" s="3"/>
      <c r="S253" s="3"/>
      <c r="T253" s="3"/>
      <c r="U253" s="3"/>
      <c r="V253" s="3"/>
      <c r="W253" s="3"/>
      <c r="X253" s="3"/>
      <c r="Y253" s="3"/>
      <c r="Z253" s="3"/>
      <c r="AA253" s="3"/>
      <c r="AB253" s="3"/>
      <c r="AC253" s="3"/>
      <c r="AD253" s="3"/>
    </row>
    <row r="254" spans="1:30" ht="57" customHeight="1" x14ac:dyDescent="0.3">
      <c r="A254" s="54"/>
      <c r="B254" s="26" t="s">
        <v>601</v>
      </c>
      <c r="C254" s="26" t="s">
        <v>53</v>
      </c>
      <c r="D254" s="27" t="s">
        <v>606</v>
      </c>
      <c r="E254" s="28" t="s">
        <v>607</v>
      </c>
      <c r="F254" s="24" t="s">
        <v>54</v>
      </c>
      <c r="G254" s="21">
        <v>529.09</v>
      </c>
      <c r="H254" s="23"/>
      <c r="I254" s="22">
        <f t="shared" si="28"/>
        <v>0</v>
      </c>
      <c r="J254" s="22">
        <f t="shared" si="29"/>
        <v>0</v>
      </c>
      <c r="K254" s="30"/>
      <c r="L254" s="3"/>
      <c r="M254" s="3"/>
      <c r="N254" s="3"/>
      <c r="O254" s="3"/>
      <c r="P254" s="3"/>
      <c r="Q254" s="3"/>
      <c r="R254" s="3"/>
      <c r="S254" s="3"/>
      <c r="T254" s="3"/>
      <c r="U254" s="3"/>
      <c r="V254" s="3"/>
      <c r="W254" s="3"/>
      <c r="X254" s="3"/>
      <c r="Y254" s="3"/>
      <c r="Z254" s="3"/>
      <c r="AA254" s="3"/>
      <c r="AB254" s="3"/>
      <c r="AC254" s="3"/>
      <c r="AD254" s="3"/>
    </row>
    <row r="255" spans="1:30" ht="22.2" customHeight="1" x14ac:dyDescent="0.3">
      <c r="A255" s="54"/>
      <c r="B255" s="16" t="s">
        <v>141</v>
      </c>
      <c r="C255" s="17"/>
      <c r="D255" s="110" t="s">
        <v>8</v>
      </c>
      <c r="E255" s="111"/>
      <c r="F255" s="111"/>
      <c r="G255" s="111"/>
      <c r="H255" s="111"/>
      <c r="I255" s="185"/>
      <c r="J255" s="18">
        <f>SUM(J256:AD259)</f>
        <v>0</v>
      </c>
      <c r="K255" s="19"/>
      <c r="L255" s="1"/>
      <c r="M255" s="1"/>
      <c r="N255" s="1"/>
      <c r="O255" s="1"/>
      <c r="P255" s="1"/>
      <c r="Q255" s="1"/>
      <c r="R255" s="1"/>
      <c r="S255" s="1"/>
      <c r="T255" s="1"/>
      <c r="U255" s="1"/>
      <c r="V255" s="1"/>
      <c r="W255" s="1"/>
      <c r="X255" s="1"/>
      <c r="Y255" s="1"/>
      <c r="Z255" s="1"/>
      <c r="AA255" s="1"/>
      <c r="AB255" s="1"/>
      <c r="AC255" s="1"/>
      <c r="AD255" s="1"/>
    </row>
    <row r="256" spans="1:30" ht="52.8" customHeight="1" x14ac:dyDescent="0.3">
      <c r="A256" s="54"/>
      <c r="B256" s="26" t="s">
        <v>544</v>
      </c>
      <c r="C256" s="26" t="s">
        <v>263</v>
      </c>
      <c r="D256" s="77" t="s">
        <v>513</v>
      </c>
      <c r="E256" s="25" t="s">
        <v>512</v>
      </c>
      <c r="F256" s="24" t="s">
        <v>54</v>
      </c>
      <c r="G256" s="21">
        <v>50.12</v>
      </c>
      <c r="H256" s="23"/>
      <c r="I256" s="22">
        <f t="shared" ref="I256:I259" si="30">ROUND(H256*(1+$J$6),2)</f>
        <v>0</v>
      </c>
      <c r="J256" s="22">
        <f t="shared" ref="J256:J259" si="31">G256*I256</f>
        <v>0</v>
      </c>
      <c r="K256" s="30"/>
      <c r="L256" s="3"/>
      <c r="M256" s="3"/>
      <c r="N256" s="3"/>
      <c r="O256" s="3"/>
      <c r="P256" s="3"/>
      <c r="Q256" s="3"/>
      <c r="R256" s="3"/>
      <c r="S256" s="3"/>
      <c r="T256" s="3"/>
      <c r="U256" s="3"/>
      <c r="V256" s="3"/>
      <c r="W256" s="3"/>
      <c r="X256" s="3"/>
      <c r="Y256" s="3"/>
      <c r="Z256" s="3"/>
      <c r="AA256" s="3"/>
      <c r="AB256" s="3"/>
      <c r="AC256" s="3"/>
      <c r="AD256" s="3"/>
    </row>
    <row r="257" spans="2:30" s="54" customFormat="1" ht="87.6" customHeight="1" x14ac:dyDescent="0.3">
      <c r="B257" s="26" t="s">
        <v>545</v>
      </c>
      <c r="C257" s="26" t="s">
        <v>263</v>
      </c>
      <c r="D257" s="77" t="s">
        <v>569</v>
      </c>
      <c r="E257" s="25" t="s">
        <v>614</v>
      </c>
      <c r="F257" s="24" t="s">
        <v>42</v>
      </c>
      <c r="G257" s="21">
        <v>1</v>
      </c>
      <c r="H257" s="23"/>
      <c r="I257" s="22">
        <f t="shared" si="30"/>
        <v>0</v>
      </c>
      <c r="J257" s="22">
        <f t="shared" si="31"/>
        <v>0</v>
      </c>
      <c r="K257" s="30"/>
      <c r="L257" s="3"/>
      <c r="M257" s="3"/>
      <c r="N257" s="3"/>
      <c r="O257" s="3"/>
      <c r="P257" s="3"/>
      <c r="Q257" s="3"/>
      <c r="R257" s="3"/>
      <c r="S257" s="3"/>
      <c r="T257" s="3"/>
      <c r="U257" s="3"/>
      <c r="V257" s="3"/>
      <c r="W257" s="3"/>
      <c r="X257" s="3"/>
      <c r="Y257" s="3"/>
      <c r="Z257" s="3"/>
      <c r="AA257" s="3"/>
      <c r="AB257" s="3"/>
      <c r="AC257" s="3"/>
      <c r="AD257" s="3"/>
    </row>
    <row r="258" spans="2:30" s="54" customFormat="1" ht="52.8" customHeight="1" x14ac:dyDescent="0.3">
      <c r="B258" s="26" t="s">
        <v>546</v>
      </c>
      <c r="C258" s="26" t="s">
        <v>263</v>
      </c>
      <c r="D258" s="77" t="s">
        <v>616</v>
      </c>
      <c r="E258" s="25" t="s">
        <v>623</v>
      </c>
      <c r="F258" s="24" t="s">
        <v>54</v>
      </c>
      <c r="G258" s="21">
        <v>12.32</v>
      </c>
      <c r="H258" s="23"/>
      <c r="I258" s="22">
        <f t="shared" si="30"/>
        <v>0</v>
      </c>
      <c r="J258" s="22">
        <f t="shared" si="31"/>
        <v>0</v>
      </c>
      <c r="K258" s="30"/>
      <c r="L258" s="3"/>
      <c r="M258" s="3"/>
      <c r="N258" s="3"/>
      <c r="O258" s="3"/>
      <c r="P258" s="3"/>
      <c r="Q258" s="3"/>
      <c r="R258" s="3"/>
      <c r="S258" s="3"/>
      <c r="T258" s="3"/>
      <c r="U258" s="3"/>
      <c r="V258" s="3"/>
      <c r="W258" s="3"/>
      <c r="X258" s="3"/>
      <c r="Y258" s="3"/>
      <c r="Z258" s="3"/>
      <c r="AA258" s="3"/>
      <c r="AB258" s="3"/>
      <c r="AC258" s="3"/>
      <c r="AD258" s="3"/>
    </row>
    <row r="259" spans="2:30" s="54" customFormat="1" ht="52.8" customHeight="1" x14ac:dyDescent="0.3">
      <c r="B259" s="26" t="s">
        <v>547</v>
      </c>
      <c r="C259" s="26" t="s">
        <v>263</v>
      </c>
      <c r="D259" s="69" t="s">
        <v>264</v>
      </c>
      <c r="E259" s="65" t="s">
        <v>646</v>
      </c>
      <c r="F259" s="69" t="s">
        <v>42</v>
      </c>
      <c r="G259" s="21">
        <v>1</v>
      </c>
      <c r="H259" s="70"/>
      <c r="I259" s="22">
        <f t="shared" si="30"/>
        <v>0</v>
      </c>
      <c r="J259" s="22">
        <f t="shared" si="31"/>
        <v>0</v>
      </c>
      <c r="K259" s="30"/>
      <c r="L259" s="3"/>
      <c r="M259" s="3"/>
      <c r="N259" s="3"/>
      <c r="O259" s="3"/>
      <c r="P259" s="3"/>
      <c r="Q259" s="3"/>
      <c r="R259" s="3"/>
      <c r="S259" s="3"/>
      <c r="T259" s="3"/>
      <c r="U259" s="3"/>
      <c r="V259" s="3"/>
      <c r="W259" s="3"/>
      <c r="X259" s="3"/>
      <c r="Y259" s="3"/>
      <c r="Z259" s="3"/>
      <c r="AA259" s="3"/>
      <c r="AB259" s="3"/>
      <c r="AC259" s="3"/>
      <c r="AD259" s="3"/>
    </row>
    <row r="260" spans="2:30" s="54" customFormat="1" ht="22.2" customHeight="1" x14ac:dyDescent="0.3">
      <c r="B260" s="16" t="s">
        <v>142</v>
      </c>
      <c r="C260" s="17"/>
      <c r="D260" s="110" t="s">
        <v>9</v>
      </c>
      <c r="E260" s="111"/>
      <c r="F260" s="111"/>
      <c r="G260" s="111"/>
      <c r="H260" s="111"/>
      <c r="I260" s="185"/>
      <c r="J260" s="18">
        <f>SUM(J261:AD274)</f>
        <v>0</v>
      </c>
      <c r="K260" s="19"/>
      <c r="L260" s="1"/>
      <c r="M260" s="1"/>
      <c r="N260" s="1"/>
      <c r="O260" s="1"/>
      <c r="P260" s="1"/>
      <c r="Q260" s="1"/>
      <c r="R260" s="1"/>
      <c r="S260" s="1"/>
      <c r="T260" s="1"/>
      <c r="U260" s="1"/>
      <c r="V260" s="1"/>
      <c r="W260" s="1"/>
      <c r="X260" s="1"/>
      <c r="Y260" s="1"/>
      <c r="Z260" s="1"/>
      <c r="AA260" s="1"/>
      <c r="AB260" s="1"/>
      <c r="AC260" s="1"/>
      <c r="AD260" s="1"/>
    </row>
    <row r="261" spans="2:30" s="54" customFormat="1" ht="52.8" customHeight="1" x14ac:dyDescent="0.3">
      <c r="B261" s="26" t="s">
        <v>548</v>
      </c>
      <c r="C261" s="26" t="s">
        <v>55</v>
      </c>
      <c r="D261" s="24">
        <v>94991</v>
      </c>
      <c r="E261" s="25" t="s">
        <v>624</v>
      </c>
      <c r="F261" s="24" t="s">
        <v>60</v>
      </c>
      <c r="G261" s="21">
        <v>58.38</v>
      </c>
      <c r="H261" s="23"/>
      <c r="I261" s="22">
        <f t="shared" ref="I261:I270" si="32">ROUND(H261*(1+$J$6),2)</f>
        <v>0</v>
      </c>
      <c r="J261" s="22">
        <f t="shared" ref="J261:J270" si="33">G261*I261</f>
        <v>0</v>
      </c>
      <c r="K261" s="30"/>
      <c r="L261" s="3"/>
      <c r="M261" s="3"/>
      <c r="N261" s="3"/>
      <c r="O261" s="3"/>
      <c r="P261" s="3"/>
      <c r="Q261" s="3"/>
      <c r="R261" s="3"/>
      <c r="S261" s="3"/>
      <c r="T261" s="3"/>
      <c r="U261" s="3"/>
      <c r="V261" s="3"/>
      <c r="W261" s="3"/>
      <c r="X261" s="3"/>
      <c r="Y261" s="3"/>
      <c r="Z261" s="3"/>
      <c r="AA261" s="3"/>
      <c r="AB261" s="3"/>
      <c r="AC261" s="3"/>
      <c r="AD261" s="3"/>
    </row>
    <row r="262" spans="2:30" s="54" customFormat="1" ht="68.400000000000006" customHeight="1" x14ac:dyDescent="0.3">
      <c r="B262" s="26" t="s">
        <v>549</v>
      </c>
      <c r="C262" s="26" t="s">
        <v>53</v>
      </c>
      <c r="D262" s="24" t="s">
        <v>625</v>
      </c>
      <c r="E262" s="31" t="s">
        <v>626</v>
      </c>
      <c r="F262" s="24" t="s">
        <v>54</v>
      </c>
      <c r="G262" s="21">
        <v>213.64</v>
      </c>
      <c r="H262" s="21"/>
      <c r="I262" s="22">
        <f t="shared" si="32"/>
        <v>0</v>
      </c>
      <c r="J262" s="22">
        <f t="shared" si="33"/>
        <v>0</v>
      </c>
      <c r="K262" s="30"/>
      <c r="L262" s="3"/>
      <c r="M262" s="3"/>
      <c r="N262" s="3"/>
      <c r="O262" s="3"/>
      <c r="P262" s="3"/>
      <c r="Q262" s="3"/>
      <c r="R262" s="3"/>
      <c r="S262" s="3"/>
      <c r="T262" s="3"/>
      <c r="U262" s="3"/>
      <c r="V262" s="3"/>
      <c r="W262" s="3"/>
      <c r="X262" s="3"/>
      <c r="Y262" s="3"/>
      <c r="Z262" s="3"/>
      <c r="AA262" s="3"/>
      <c r="AB262" s="3"/>
      <c r="AC262" s="3"/>
      <c r="AD262" s="3"/>
    </row>
    <row r="263" spans="2:30" s="54" customFormat="1" ht="68.400000000000006" customHeight="1" x14ac:dyDescent="0.3">
      <c r="B263" s="26" t="s">
        <v>550</v>
      </c>
      <c r="C263" s="26" t="s">
        <v>53</v>
      </c>
      <c r="D263" s="24" t="s">
        <v>627</v>
      </c>
      <c r="E263" s="31" t="s">
        <v>628</v>
      </c>
      <c r="F263" s="24" t="s">
        <v>54</v>
      </c>
      <c r="G263" s="21">
        <v>1.2</v>
      </c>
      <c r="H263" s="21"/>
      <c r="I263" s="22">
        <f t="shared" si="32"/>
        <v>0</v>
      </c>
      <c r="J263" s="22">
        <f t="shared" si="33"/>
        <v>0</v>
      </c>
      <c r="K263" s="30"/>
      <c r="L263" s="3"/>
      <c r="M263" s="3"/>
      <c r="N263" s="3"/>
      <c r="O263" s="3"/>
      <c r="P263" s="3"/>
      <c r="Q263" s="3"/>
      <c r="R263" s="3"/>
      <c r="S263" s="3"/>
      <c r="T263" s="3"/>
      <c r="U263" s="3"/>
      <c r="V263" s="3"/>
      <c r="W263" s="3"/>
      <c r="X263" s="3"/>
      <c r="Y263" s="3"/>
      <c r="Z263" s="3"/>
      <c r="AA263" s="3"/>
      <c r="AB263" s="3"/>
      <c r="AC263" s="3"/>
      <c r="AD263" s="3"/>
    </row>
    <row r="264" spans="2:30" s="54" customFormat="1" ht="68.400000000000006" customHeight="1" x14ac:dyDescent="0.3">
      <c r="B264" s="26" t="s">
        <v>551</v>
      </c>
      <c r="C264" s="26" t="s">
        <v>53</v>
      </c>
      <c r="D264" s="24" t="s">
        <v>629</v>
      </c>
      <c r="E264" s="31" t="s">
        <v>630</v>
      </c>
      <c r="F264" s="24" t="s">
        <v>54</v>
      </c>
      <c r="G264" s="21">
        <v>15.38</v>
      </c>
      <c r="H264" s="21"/>
      <c r="I264" s="22">
        <f t="shared" si="32"/>
        <v>0</v>
      </c>
      <c r="J264" s="22">
        <f t="shared" si="33"/>
        <v>0</v>
      </c>
      <c r="K264" s="30"/>
      <c r="L264" s="3"/>
      <c r="M264" s="3"/>
      <c r="N264" s="3"/>
      <c r="O264" s="3"/>
      <c r="P264" s="3"/>
      <c r="Q264" s="3"/>
      <c r="R264" s="3"/>
      <c r="S264" s="3"/>
      <c r="T264" s="3"/>
      <c r="U264" s="3"/>
      <c r="V264" s="3"/>
      <c r="W264" s="3"/>
      <c r="X264" s="3"/>
      <c r="Y264" s="3"/>
      <c r="Z264" s="3"/>
      <c r="AA264" s="3"/>
      <c r="AB264" s="3"/>
      <c r="AC264" s="3"/>
      <c r="AD264" s="3"/>
    </row>
    <row r="265" spans="2:30" s="54" customFormat="1" ht="68.400000000000006" customHeight="1" x14ac:dyDescent="0.3">
      <c r="B265" s="26" t="s">
        <v>552</v>
      </c>
      <c r="C265" s="26" t="s">
        <v>53</v>
      </c>
      <c r="D265" s="24" t="s">
        <v>631</v>
      </c>
      <c r="E265" s="31" t="s">
        <v>632</v>
      </c>
      <c r="F265" s="24" t="s">
        <v>42</v>
      </c>
      <c r="G265" s="21">
        <v>3</v>
      </c>
      <c r="H265" s="21"/>
      <c r="I265" s="22">
        <f t="shared" si="32"/>
        <v>0</v>
      </c>
      <c r="J265" s="22">
        <f t="shared" si="33"/>
        <v>0</v>
      </c>
      <c r="K265" s="30"/>
      <c r="L265" s="3"/>
      <c r="M265" s="3"/>
      <c r="N265" s="3"/>
      <c r="O265" s="3"/>
      <c r="P265" s="3"/>
      <c r="Q265" s="3"/>
      <c r="R265" s="3"/>
      <c r="S265" s="3"/>
      <c r="T265" s="3"/>
      <c r="U265" s="3"/>
      <c r="V265" s="3"/>
      <c r="W265" s="3"/>
      <c r="X265" s="3"/>
      <c r="Y265" s="3"/>
      <c r="Z265" s="3"/>
      <c r="AA265" s="3"/>
      <c r="AB265" s="3"/>
      <c r="AC265" s="3"/>
      <c r="AD265" s="3"/>
    </row>
    <row r="266" spans="2:30" s="54" customFormat="1" ht="68.400000000000006" customHeight="1" x14ac:dyDescent="0.3">
      <c r="B266" s="26" t="s">
        <v>553</v>
      </c>
      <c r="C266" s="26" t="s">
        <v>53</v>
      </c>
      <c r="D266" s="24" t="s">
        <v>633</v>
      </c>
      <c r="E266" s="31" t="s">
        <v>634</v>
      </c>
      <c r="F266" s="24" t="s">
        <v>185</v>
      </c>
      <c r="G266" s="21">
        <v>104.31</v>
      </c>
      <c r="H266" s="21"/>
      <c r="I266" s="22">
        <f t="shared" si="32"/>
        <v>0</v>
      </c>
      <c r="J266" s="22">
        <f t="shared" si="33"/>
        <v>0</v>
      </c>
      <c r="K266" s="30"/>
      <c r="L266" s="3"/>
      <c r="M266" s="3"/>
      <c r="N266" s="3"/>
      <c r="O266" s="3"/>
      <c r="P266" s="3"/>
      <c r="Q266" s="3"/>
      <c r="R266" s="3"/>
      <c r="S266" s="3"/>
      <c r="T266" s="3"/>
      <c r="U266" s="3"/>
      <c r="V266" s="3"/>
      <c r="W266" s="3"/>
      <c r="X266" s="3"/>
      <c r="Y266" s="3"/>
      <c r="Z266" s="3"/>
      <c r="AA266" s="3"/>
      <c r="AB266" s="3"/>
      <c r="AC266" s="3"/>
      <c r="AD266" s="3"/>
    </row>
    <row r="267" spans="2:30" s="54" customFormat="1" ht="68.400000000000006" customHeight="1" x14ac:dyDescent="0.3">
      <c r="B267" s="26" t="s">
        <v>554</v>
      </c>
      <c r="C267" s="26" t="s">
        <v>55</v>
      </c>
      <c r="D267" s="24">
        <v>102491</v>
      </c>
      <c r="E267" s="31" t="s">
        <v>635</v>
      </c>
      <c r="F267" s="24" t="s">
        <v>54</v>
      </c>
      <c r="G267" s="21">
        <v>299.50000000000011</v>
      </c>
      <c r="H267" s="32"/>
      <c r="I267" s="22">
        <f t="shared" si="32"/>
        <v>0</v>
      </c>
      <c r="J267" s="22">
        <f t="shared" si="33"/>
        <v>0</v>
      </c>
      <c r="K267" s="30"/>
      <c r="L267" s="3"/>
      <c r="M267" s="3"/>
      <c r="N267" s="3"/>
      <c r="O267" s="3"/>
      <c r="P267" s="3"/>
      <c r="Q267" s="3"/>
      <c r="R267" s="3"/>
      <c r="S267" s="3"/>
      <c r="T267" s="3"/>
      <c r="U267" s="3"/>
      <c r="V267" s="3"/>
      <c r="W267" s="3"/>
      <c r="X267" s="3"/>
      <c r="Y267" s="3"/>
      <c r="Z267" s="3"/>
      <c r="AA267" s="3"/>
      <c r="AB267" s="3"/>
      <c r="AC267" s="3"/>
      <c r="AD267" s="3"/>
    </row>
    <row r="268" spans="2:30" s="54" customFormat="1" ht="68.400000000000006" customHeight="1" x14ac:dyDescent="0.3">
      <c r="B268" s="26" t="s">
        <v>555</v>
      </c>
      <c r="C268" s="26" t="s">
        <v>55</v>
      </c>
      <c r="D268" s="24">
        <v>98504</v>
      </c>
      <c r="E268" s="31" t="s">
        <v>636</v>
      </c>
      <c r="F268" s="24" t="s">
        <v>54</v>
      </c>
      <c r="G268" s="21">
        <v>380.66</v>
      </c>
      <c r="H268" s="32"/>
      <c r="I268" s="22">
        <f t="shared" si="32"/>
        <v>0</v>
      </c>
      <c r="J268" s="22">
        <f t="shared" si="33"/>
        <v>0</v>
      </c>
      <c r="K268" s="30"/>
      <c r="L268" s="3"/>
      <c r="M268" s="3"/>
      <c r="N268" s="3"/>
      <c r="O268" s="3"/>
      <c r="P268" s="3"/>
      <c r="Q268" s="3"/>
      <c r="R268" s="3"/>
      <c r="S268" s="3"/>
      <c r="T268" s="3"/>
      <c r="U268" s="3"/>
      <c r="V268" s="3"/>
      <c r="W268" s="3"/>
      <c r="X268" s="3"/>
      <c r="Y268" s="3"/>
      <c r="Z268" s="3"/>
      <c r="AA268" s="3"/>
      <c r="AB268" s="3"/>
      <c r="AC268" s="3"/>
      <c r="AD268" s="3"/>
    </row>
    <row r="269" spans="2:30" s="54" customFormat="1" ht="68.400000000000006" customHeight="1" x14ac:dyDescent="0.3">
      <c r="B269" s="26" t="s">
        <v>556</v>
      </c>
      <c r="C269" s="26" t="s">
        <v>55</v>
      </c>
      <c r="D269" s="24">
        <v>103326</v>
      </c>
      <c r="E269" s="31" t="s">
        <v>637</v>
      </c>
      <c r="F269" s="24" t="s">
        <v>54</v>
      </c>
      <c r="G269" s="21">
        <v>12</v>
      </c>
      <c r="H269" s="32"/>
      <c r="I269" s="22">
        <f t="shared" si="32"/>
        <v>0</v>
      </c>
      <c r="J269" s="22">
        <f t="shared" si="33"/>
        <v>0</v>
      </c>
      <c r="K269" s="30"/>
      <c r="L269" s="3"/>
      <c r="M269" s="3"/>
      <c r="N269" s="3"/>
      <c r="O269" s="3"/>
      <c r="P269" s="3"/>
      <c r="Q269" s="3"/>
      <c r="R269" s="3"/>
      <c r="S269" s="3"/>
      <c r="T269" s="3"/>
      <c r="U269" s="3"/>
      <c r="V269" s="3"/>
      <c r="W269" s="3"/>
      <c r="X269" s="3"/>
      <c r="Y269" s="3"/>
      <c r="Z269" s="3"/>
      <c r="AA269" s="3"/>
      <c r="AB269" s="3"/>
      <c r="AC269" s="3"/>
      <c r="AD269" s="3"/>
    </row>
    <row r="270" spans="2:30" s="54" customFormat="1" ht="68.400000000000006" customHeight="1" x14ac:dyDescent="0.3">
      <c r="B270" s="26" t="s">
        <v>557</v>
      </c>
      <c r="C270" s="50" t="s">
        <v>53</v>
      </c>
      <c r="D270" s="27" t="s">
        <v>224</v>
      </c>
      <c r="E270" s="28" t="s">
        <v>713</v>
      </c>
      <c r="F270" s="24" t="s">
        <v>54</v>
      </c>
      <c r="G270" s="21">
        <v>31.05</v>
      </c>
      <c r="H270" s="21"/>
      <c r="I270" s="22">
        <f t="shared" si="32"/>
        <v>0</v>
      </c>
      <c r="J270" s="22">
        <f t="shared" si="33"/>
        <v>0</v>
      </c>
      <c r="K270" s="30"/>
      <c r="L270" s="3"/>
      <c r="M270" s="3"/>
      <c r="N270" s="3"/>
      <c r="O270" s="3"/>
      <c r="P270" s="3"/>
      <c r="Q270" s="3"/>
      <c r="R270" s="3"/>
      <c r="S270" s="3"/>
      <c r="T270" s="3"/>
      <c r="U270" s="3"/>
      <c r="V270" s="3"/>
      <c r="W270" s="3"/>
      <c r="X270" s="3"/>
      <c r="Y270" s="3"/>
      <c r="Z270" s="3"/>
      <c r="AA270" s="3"/>
      <c r="AB270" s="3"/>
      <c r="AC270" s="3"/>
      <c r="AD270" s="3"/>
    </row>
    <row r="271" spans="2:30" s="54" customFormat="1" ht="68.400000000000006" customHeight="1" x14ac:dyDescent="0.3">
      <c r="B271" s="26" t="s">
        <v>558</v>
      </c>
      <c r="C271" s="50" t="s">
        <v>53</v>
      </c>
      <c r="D271" s="39" t="s">
        <v>204</v>
      </c>
      <c r="E271" s="40" t="s">
        <v>712</v>
      </c>
      <c r="F271" s="39" t="s">
        <v>54</v>
      </c>
      <c r="G271" s="41">
        <v>12.89</v>
      </c>
      <c r="H271" s="41"/>
      <c r="I271" s="43">
        <f>ROUND(H271*(1+$J$6),2)</f>
        <v>0</v>
      </c>
      <c r="J271" s="43">
        <f>G271*I271</f>
        <v>0</v>
      </c>
      <c r="K271" s="30"/>
      <c r="L271" s="3"/>
      <c r="M271" s="3"/>
      <c r="N271" s="3"/>
      <c r="O271" s="3"/>
      <c r="P271" s="3"/>
      <c r="Q271" s="3"/>
      <c r="R271" s="3"/>
      <c r="S271" s="3"/>
      <c r="T271" s="3"/>
      <c r="U271" s="3"/>
      <c r="V271" s="3"/>
      <c r="W271" s="3"/>
      <c r="X271" s="3"/>
      <c r="Y271" s="3"/>
      <c r="Z271" s="3"/>
      <c r="AA271" s="3"/>
      <c r="AB271" s="3"/>
      <c r="AC271" s="3"/>
      <c r="AD271" s="3"/>
    </row>
    <row r="272" spans="2:30" s="54" customFormat="1" ht="68.400000000000006" customHeight="1" x14ac:dyDescent="0.3">
      <c r="B272" s="26" t="s">
        <v>559</v>
      </c>
      <c r="C272" s="26" t="s">
        <v>53</v>
      </c>
      <c r="D272" s="27" t="s">
        <v>161</v>
      </c>
      <c r="E272" s="28" t="s">
        <v>231</v>
      </c>
      <c r="F272" s="24" t="s">
        <v>54</v>
      </c>
      <c r="G272" s="21">
        <v>67.94</v>
      </c>
      <c r="H272" s="21"/>
      <c r="I272" s="22">
        <f t="shared" ref="I272:I273" si="34">ROUND(H272*(1+$J$6),2)</f>
        <v>0</v>
      </c>
      <c r="J272" s="43">
        <f t="shared" ref="J272:J273" si="35">G272*I272</f>
        <v>0</v>
      </c>
      <c r="K272" s="30"/>
      <c r="L272" s="3"/>
      <c r="M272" s="3"/>
      <c r="N272" s="3"/>
      <c r="O272" s="3"/>
      <c r="P272" s="3"/>
      <c r="Q272" s="3"/>
      <c r="R272" s="3"/>
      <c r="S272" s="3"/>
      <c r="T272" s="3"/>
      <c r="U272" s="3"/>
      <c r="V272" s="3"/>
      <c r="W272" s="3"/>
      <c r="X272" s="3"/>
      <c r="Y272" s="3"/>
      <c r="Z272" s="3"/>
      <c r="AA272" s="3"/>
      <c r="AB272" s="3"/>
      <c r="AC272" s="3"/>
      <c r="AD272" s="3"/>
    </row>
    <row r="273" spans="1:30" s="54" customFormat="1" ht="68.400000000000006" customHeight="1" x14ac:dyDescent="0.3">
      <c r="B273" s="26" t="s">
        <v>738</v>
      </c>
      <c r="C273" s="26" t="s">
        <v>53</v>
      </c>
      <c r="D273" s="27" t="s">
        <v>162</v>
      </c>
      <c r="E273" s="28" t="s">
        <v>232</v>
      </c>
      <c r="F273" s="24" t="s">
        <v>54</v>
      </c>
      <c r="G273" s="21">
        <v>67.94</v>
      </c>
      <c r="H273" s="21"/>
      <c r="I273" s="22">
        <f t="shared" si="34"/>
        <v>0</v>
      </c>
      <c r="J273" s="43">
        <f t="shared" si="35"/>
        <v>0</v>
      </c>
      <c r="K273" s="30"/>
      <c r="L273" s="3"/>
      <c r="M273" s="3"/>
      <c r="N273" s="3"/>
      <c r="O273" s="3"/>
      <c r="P273" s="3"/>
      <c r="Q273" s="3"/>
      <c r="R273" s="3"/>
      <c r="S273" s="3"/>
      <c r="T273" s="3"/>
      <c r="U273" s="3"/>
      <c r="V273" s="3"/>
      <c r="W273" s="3"/>
      <c r="X273" s="3"/>
      <c r="Y273" s="3"/>
      <c r="Z273" s="3"/>
      <c r="AA273" s="3"/>
      <c r="AB273" s="3"/>
      <c r="AC273" s="3"/>
      <c r="AD273" s="3"/>
    </row>
    <row r="274" spans="1:30" s="54" customFormat="1" ht="68.400000000000006" customHeight="1" x14ac:dyDescent="0.3">
      <c r="B274" s="26" t="s">
        <v>739</v>
      </c>
      <c r="C274" s="26" t="s">
        <v>53</v>
      </c>
      <c r="D274" s="27" t="s">
        <v>272</v>
      </c>
      <c r="E274" s="28" t="s">
        <v>714</v>
      </c>
      <c r="F274" s="24" t="s">
        <v>60</v>
      </c>
      <c r="G274" s="21">
        <v>7.3</v>
      </c>
      <c r="H274" s="21"/>
      <c r="I274" s="22">
        <f t="shared" ref="I274" si="36">ROUND(H274*(1+$J$6),2)</f>
        <v>0</v>
      </c>
      <c r="J274" s="22">
        <f t="shared" ref="J274" si="37">G274*I274</f>
        <v>0</v>
      </c>
      <c r="K274" s="30"/>
      <c r="L274" s="3"/>
      <c r="M274" s="3"/>
      <c r="N274" s="3"/>
      <c r="O274" s="3"/>
      <c r="P274" s="3"/>
      <c r="Q274" s="3"/>
      <c r="R274" s="3"/>
      <c r="S274" s="3"/>
      <c r="T274" s="3"/>
      <c r="U274" s="3"/>
      <c r="V274" s="3"/>
      <c r="W274" s="3"/>
      <c r="X274" s="3"/>
      <c r="Y274" s="3"/>
      <c r="Z274" s="3"/>
      <c r="AA274" s="3"/>
      <c r="AB274" s="3"/>
      <c r="AC274" s="3"/>
      <c r="AD274" s="3"/>
    </row>
    <row r="275" spans="1:30" ht="22.2" customHeight="1" x14ac:dyDescent="0.3">
      <c r="A275" s="54"/>
      <c r="B275" s="16" t="s">
        <v>143</v>
      </c>
      <c r="C275" s="17"/>
      <c r="D275" s="110" t="s">
        <v>10</v>
      </c>
      <c r="E275" s="111"/>
      <c r="F275" s="111"/>
      <c r="G275" s="111"/>
      <c r="H275" s="111"/>
      <c r="I275" s="185"/>
      <c r="J275" s="18">
        <f>SUM(J276:AD277)</f>
        <v>0</v>
      </c>
      <c r="K275" s="19"/>
      <c r="L275" s="1"/>
      <c r="M275" s="1"/>
      <c r="N275" s="1"/>
      <c r="O275" s="1"/>
      <c r="P275" s="1"/>
      <c r="Q275" s="1"/>
      <c r="R275" s="1"/>
      <c r="S275" s="1"/>
      <c r="T275" s="1"/>
      <c r="U275" s="1"/>
      <c r="V275" s="1"/>
      <c r="W275" s="1"/>
      <c r="X275" s="1"/>
      <c r="Y275" s="1"/>
      <c r="Z275" s="1"/>
      <c r="AA275" s="1"/>
      <c r="AB275" s="1"/>
      <c r="AC275" s="1"/>
      <c r="AD275" s="1"/>
    </row>
    <row r="276" spans="1:30" ht="68.400000000000006" customHeight="1" x14ac:dyDescent="0.3">
      <c r="A276" s="54"/>
      <c r="B276" s="26" t="s">
        <v>560</v>
      </c>
      <c r="C276" s="26" t="s">
        <v>53</v>
      </c>
      <c r="D276" s="24" t="s">
        <v>638</v>
      </c>
      <c r="E276" s="31" t="s">
        <v>639</v>
      </c>
      <c r="F276" s="24" t="s">
        <v>54</v>
      </c>
      <c r="G276" s="21">
        <v>918.75</v>
      </c>
      <c r="H276" s="21"/>
      <c r="I276" s="22">
        <f t="shared" ref="I276:I277" si="38">ROUND(H276*(1+$J$6),2)</f>
        <v>0</v>
      </c>
      <c r="J276" s="22">
        <f t="shared" ref="J276:J277" si="39">G276*I276</f>
        <v>0</v>
      </c>
      <c r="K276" s="30"/>
      <c r="L276" s="3"/>
      <c r="M276" s="3"/>
      <c r="N276" s="3"/>
      <c r="O276" s="3"/>
      <c r="P276" s="3"/>
      <c r="Q276" s="3"/>
      <c r="R276" s="3"/>
      <c r="S276" s="3"/>
      <c r="T276" s="3"/>
      <c r="U276" s="3"/>
      <c r="V276" s="3"/>
      <c r="W276" s="3"/>
      <c r="X276" s="3"/>
      <c r="Y276" s="3"/>
      <c r="Z276" s="3"/>
      <c r="AA276" s="3"/>
      <c r="AB276" s="3"/>
      <c r="AC276" s="3"/>
      <c r="AD276" s="3"/>
    </row>
    <row r="277" spans="1:30" s="54" customFormat="1" ht="68.400000000000006" customHeight="1" x14ac:dyDescent="0.3">
      <c r="B277" s="26" t="s">
        <v>561</v>
      </c>
      <c r="C277" s="26" t="s">
        <v>264</v>
      </c>
      <c r="D277" s="24" t="s">
        <v>515</v>
      </c>
      <c r="E277" s="31" t="s">
        <v>640</v>
      </c>
      <c r="F277" s="24" t="s">
        <v>42</v>
      </c>
      <c r="G277" s="21">
        <v>1</v>
      </c>
      <c r="H277" s="21"/>
      <c r="I277" s="22">
        <f t="shared" si="38"/>
        <v>0</v>
      </c>
      <c r="J277" s="22">
        <f t="shared" si="39"/>
        <v>0</v>
      </c>
      <c r="K277" s="30"/>
      <c r="L277" s="3"/>
      <c r="M277" s="3"/>
      <c r="N277" s="3"/>
      <c r="O277" s="3"/>
      <c r="P277" s="3"/>
      <c r="Q277" s="3"/>
      <c r="R277" s="3"/>
      <c r="S277" s="3"/>
      <c r="T277" s="3"/>
      <c r="U277" s="3"/>
      <c r="V277" s="3"/>
      <c r="W277" s="3"/>
      <c r="X277" s="3"/>
      <c r="Y277" s="3"/>
      <c r="Z277" s="3"/>
      <c r="AA277" s="3"/>
      <c r="AB277" s="3"/>
      <c r="AC277" s="3"/>
      <c r="AD277" s="3"/>
    </row>
    <row r="278" spans="1:30" ht="25.8" customHeight="1" x14ac:dyDescent="0.3">
      <c r="B278" s="173" t="s">
        <v>75</v>
      </c>
      <c r="C278" s="174"/>
      <c r="D278" s="174"/>
      <c r="E278" s="174"/>
      <c r="F278" s="174"/>
      <c r="G278" s="174"/>
      <c r="H278" s="174"/>
      <c r="I278" s="175"/>
      <c r="J278" s="33">
        <f>J14+J17+J34+J45+J53+J64+J73+J79+J117+J138+J150+J181+J193+J202+J215+J222+J235+J241+J255+J260+J275</f>
        <v>0</v>
      </c>
      <c r="K278" s="34"/>
      <c r="L278" s="34"/>
      <c r="M278" s="34"/>
      <c r="N278" s="34"/>
      <c r="O278" s="34"/>
      <c r="P278" s="34"/>
      <c r="Q278" s="34"/>
      <c r="R278" s="34"/>
      <c r="S278" s="34"/>
      <c r="T278" s="34"/>
      <c r="U278" s="34"/>
      <c r="V278" s="34"/>
      <c r="W278" s="34"/>
      <c r="X278" s="34"/>
      <c r="Y278" s="34"/>
      <c r="Z278" s="34"/>
      <c r="AA278" s="34"/>
      <c r="AB278" s="34"/>
      <c r="AC278" s="34"/>
      <c r="AD278" s="34"/>
    </row>
    <row r="279" spans="1:30" ht="46.2" customHeight="1" x14ac:dyDescent="0.3">
      <c r="B279" s="176" t="s">
        <v>792</v>
      </c>
      <c r="C279" s="176"/>
      <c r="D279" s="176"/>
      <c r="E279" s="176"/>
      <c r="F279" s="176"/>
      <c r="G279" s="176"/>
      <c r="H279" s="176"/>
      <c r="I279" s="176"/>
      <c r="J279" s="176"/>
      <c r="K279" s="35"/>
      <c r="L279" s="35"/>
      <c r="M279" s="35"/>
      <c r="N279" s="35"/>
      <c r="O279" s="35"/>
      <c r="P279" s="35"/>
      <c r="Q279" s="35"/>
      <c r="R279" s="35"/>
      <c r="S279" s="35"/>
      <c r="T279" s="35"/>
      <c r="U279" s="35"/>
      <c r="V279" s="35"/>
      <c r="W279" s="35"/>
      <c r="X279" s="35"/>
      <c r="Y279" s="35"/>
      <c r="Z279" s="35"/>
      <c r="AA279" s="35"/>
      <c r="AB279" s="35"/>
      <c r="AC279" s="35"/>
      <c r="AD279" s="35"/>
    </row>
    <row r="280" spans="1:30" ht="94.2" customHeight="1" x14ac:dyDescent="0.3">
      <c r="B280" s="177" t="s">
        <v>791</v>
      </c>
      <c r="C280" s="177"/>
      <c r="D280" s="177"/>
      <c r="E280" s="177"/>
      <c r="F280" s="177"/>
      <c r="G280" s="177"/>
      <c r="H280" s="177"/>
      <c r="I280" s="177"/>
      <c r="J280" s="177"/>
      <c r="K280" s="35"/>
      <c r="L280" s="35"/>
      <c r="M280" s="35"/>
      <c r="N280" s="35"/>
      <c r="O280" s="35"/>
      <c r="P280" s="35"/>
      <c r="Q280" s="35"/>
      <c r="R280" s="35"/>
      <c r="S280" s="35"/>
      <c r="T280" s="35"/>
      <c r="U280" s="35"/>
      <c r="V280" s="35"/>
      <c r="W280" s="35"/>
      <c r="X280" s="35"/>
      <c r="Y280" s="35"/>
      <c r="Z280" s="35"/>
      <c r="AA280" s="35"/>
      <c r="AB280" s="35"/>
      <c r="AC280" s="35"/>
      <c r="AD280" s="35"/>
    </row>
    <row r="281" spans="1:30" ht="25.8" customHeight="1" x14ac:dyDescent="0.3"/>
    <row r="282" spans="1:30" ht="25.8" customHeight="1" x14ac:dyDescent="0.3"/>
    <row r="283" spans="1:30" ht="25.8" customHeight="1" x14ac:dyDescent="0.3"/>
    <row r="284" spans="1:30" ht="25.8" customHeight="1" x14ac:dyDescent="0.3"/>
    <row r="285" spans="1:30" ht="25.8" customHeight="1" x14ac:dyDescent="0.3"/>
    <row r="286" spans="1:30" ht="25.8" customHeight="1" x14ac:dyDescent="0.3"/>
    <row r="287" spans="1:30" ht="25.8" customHeight="1" x14ac:dyDescent="0.3"/>
    <row r="288" spans="1:30" ht="25.8" customHeight="1" x14ac:dyDescent="0.3"/>
    <row r="289" ht="25.8" customHeight="1" x14ac:dyDescent="0.3"/>
    <row r="290" ht="25.8" customHeight="1" x14ac:dyDescent="0.3"/>
    <row r="291" ht="25.8" customHeight="1" x14ac:dyDescent="0.3"/>
    <row r="292" ht="25.8" customHeight="1" x14ac:dyDescent="0.3"/>
    <row r="293" ht="25.8" customHeight="1" x14ac:dyDescent="0.3"/>
    <row r="294" ht="25.8" customHeight="1" x14ac:dyDescent="0.3"/>
    <row r="295" ht="25.8" customHeight="1" x14ac:dyDescent="0.3"/>
    <row r="296" ht="25.8" customHeight="1" x14ac:dyDescent="0.3"/>
    <row r="297" ht="25.8" customHeight="1" x14ac:dyDescent="0.3"/>
    <row r="298" ht="25.8" customHeight="1" x14ac:dyDescent="0.3"/>
    <row r="299" ht="25.8" customHeight="1" x14ac:dyDescent="0.3"/>
    <row r="300" ht="25.8" customHeight="1" x14ac:dyDescent="0.3"/>
    <row r="301" ht="25.8" customHeight="1" x14ac:dyDescent="0.3"/>
    <row r="302" ht="25.8" customHeight="1" x14ac:dyDescent="0.3"/>
    <row r="303" ht="25.8" customHeight="1" x14ac:dyDescent="0.3"/>
  </sheetData>
  <mergeCells count="49">
    <mergeCell ref="D255:I255"/>
    <mergeCell ref="D275:I275"/>
    <mergeCell ref="D34:I34"/>
    <mergeCell ref="D193:I193"/>
    <mergeCell ref="D202:I202"/>
    <mergeCell ref="D215:I215"/>
    <mergeCell ref="D222:I222"/>
    <mergeCell ref="D235:I235"/>
    <mergeCell ref="D241:I241"/>
    <mergeCell ref="D117:I117"/>
    <mergeCell ref="D45:I45"/>
    <mergeCell ref="D260:I260"/>
    <mergeCell ref="B278:I278"/>
    <mergeCell ref="B279:J279"/>
    <mergeCell ref="B280:J280"/>
    <mergeCell ref="I8:J8"/>
    <mergeCell ref="I9:J9"/>
    <mergeCell ref="B10:J10"/>
    <mergeCell ref="D138:I138"/>
    <mergeCell ref="D150:I150"/>
    <mergeCell ref="D181:I181"/>
    <mergeCell ref="D14:I14"/>
    <mergeCell ref="D17:I17"/>
    <mergeCell ref="D53:I53"/>
    <mergeCell ref="D64:I64"/>
    <mergeCell ref="D73:I73"/>
    <mergeCell ref="D79:I79"/>
    <mergeCell ref="B11:C11"/>
    <mergeCell ref="D11:J11"/>
    <mergeCell ref="B12:E12"/>
    <mergeCell ref="F12:F13"/>
    <mergeCell ref="G12:G13"/>
    <mergeCell ref="H12:J12"/>
    <mergeCell ref="X10:AB10"/>
    <mergeCell ref="AC10:AD10"/>
    <mergeCell ref="F7:G7"/>
    <mergeCell ref="B8:E9"/>
    <mergeCell ref="F8:G8"/>
    <mergeCell ref="F9:G9"/>
    <mergeCell ref="B4:J4"/>
    <mergeCell ref="B5:J5"/>
    <mergeCell ref="K5:R5"/>
    <mergeCell ref="S5:Z5"/>
    <mergeCell ref="AA5:AD5"/>
    <mergeCell ref="B6:E6"/>
    <mergeCell ref="F6:H6"/>
    <mergeCell ref="I6:I7"/>
    <mergeCell ref="J6:J7"/>
    <mergeCell ref="B7:E7"/>
  </mergeCells>
  <phoneticPr fontId="24" type="noConversion"/>
  <pageMargins left="0.23622047244094491" right="0.23622047244094491" top="0.74803149606299213" bottom="0.74803149606299213" header="0.31496062992125984" footer="0.31496062992125984"/>
  <pageSetup paperSize="9"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62C9-B337-4578-8AE3-5F8F3C295818}">
  <sheetPr>
    <pageSetUpPr fitToPage="1"/>
  </sheetPr>
  <dimension ref="A1:O28"/>
  <sheetViews>
    <sheetView view="pageBreakPreview" zoomScale="60" zoomScaleNormal="100" workbookViewId="0">
      <selection activeCell="R18" sqref="R18"/>
    </sheetView>
  </sheetViews>
  <sheetFormatPr defaultRowHeight="14.4" x14ac:dyDescent="0.3"/>
  <cols>
    <col min="5" max="5" width="26.77734375" customWidth="1"/>
    <col min="6" max="6" width="24.44140625" customWidth="1"/>
    <col min="9" max="9" width="22" customWidth="1"/>
    <col min="11" max="11" width="26.21875" customWidth="1"/>
  </cols>
  <sheetData>
    <row r="1" spans="1:15" x14ac:dyDescent="0.3">
      <c r="A1" s="54"/>
      <c r="B1" s="54"/>
      <c r="C1" s="54"/>
      <c r="D1" s="54"/>
      <c r="E1" s="54"/>
      <c r="F1" s="54"/>
      <c r="G1" s="54"/>
      <c r="H1" s="54"/>
      <c r="I1" s="54"/>
      <c r="J1" s="54"/>
      <c r="K1" s="54"/>
      <c r="L1" s="54"/>
      <c r="M1" s="54"/>
      <c r="N1" s="54"/>
      <c r="O1" s="54"/>
    </row>
    <row r="2" spans="1:15" x14ac:dyDescent="0.3">
      <c r="A2" s="54"/>
      <c r="B2" s="191" t="s">
        <v>740</v>
      </c>
      <c r="C2" s="191"/>
      <c r="D2" s="191"/>
      <c r="E2" s="191"/>
      <c r="F2" s="191"/>
      <c r="G2" s="191"/>
      <c r="H2" s="191"/>
      <c r="I2" s="191"/>
      <c r="J2" s="191"/>
      <c r="K2" s="191"/>
      <c r="L2" s="54"/>
      <c r="M2" s="54"/>
      <c r="N2" s="54"/>
      <c r="O2" s="54"/>
    </row>
    <row r="3" spans="1:15" x14ac:dyDescent="0.3">
      <c r="A3" s="54"/>
      <c r="B3" s="191"/>
      <c r="C3" s="191"/>
      <c r="D3" s="191"/>
      <c r="E3" s="191"/>
      <c r="F3" s="191"/>
      <c r="G3" s="191"/>
      <c r="H3" s="191"/>
      <c r="I3" s="191"/>
      <c r="J3" s="191"/>
      <c r="K3" s="191"/>
      <c r="L3" s="54"/>
      <c r="M3" s="54"/>
      <c r="N3" s="54"/>
      <c r="O3" s="54"/>
    </row>
    <row r="4" spans="1:15" ht="15.6" x14ac:dyDescent="0.3">
      <c r="A4" s="54"/>
      <c r="B4" s="192" t="s">
        <v>770</v>
      </c>
      <c r="C4" s="192"/>
      <c r="D4" s="192"/>
      <c r="E4" s="192"/>
      <c r="F4" s="192"/>
      <c r="G4" s="192"/>
      <c r="H4" s="192"/>
      <c r="I4" s="192"/>
      <c r="J4" s="192"/>
      <c r="K4" s="192"/>
      <c r="L4" s="54"/>
      <c r="M4" s="54"/>
      <c r="N4" s="54"/>
      <c r="O4" s="54"/>
    </row>
    <row r="5" spans="1:15" ht="37.799999999999997" customHeight="1" x14ac:dyDescent="0.3">
      <c r="A5" s="54"/>
      <c r="B5" s="79" t="s">
        <v>40</v>
      </c>
      <c r="C5" s="193" t="s">
        <v>112</v>
      </c>
      <c r="D5" s="194"/>
      <c r="E5" s="194"/>
      <c r="F5" s="194"/>
      <c r="G5" s="195"/>
      <c r="H5" s="196" t="s">
        <v>741</v>
      </c>
      <c r="I5" s="197"/>
      <c r="J5" s="198" t="s">
        <v>771</v>
      </c>
      <c r="K5" s="198"/>
      <c r="L5" s="54"/>
      <c r="M5" s="54"/>
      <c r="N5" s="54"/>
      <c r="O5" s="54"/>
    </row>
    <row r="6" spans="1:15" ht="21" x14ac:dyDescent="0.4">
      <c r="A6" s="54"/>
      <c r="B6" s="80">
        <v>1</v>
      </c>
      <c r="C6" s="199" t="s">
        <v>742</v>
      </c>
      <c r="D6" s="199"/>
      <c r="E6" s="200" t="s">
        <v>743</v>
      </c>
      <c r="F6" s="200"/>
      <c r="G6" s="200"/>
      <c r="H6" s="201" t="s">
        <v>744</v>
      </c>
      <c r="I6" s="201"/>
      <c r="J6" s="201"/>
      <c r="K6" s="81">
        <f>(((1+G10+G7+G8)*(1+G9)*(1+G11))/(1-G12))-1</f>
        <v>0</v>
      </c>
      <c r="L6" s="54"/>
      <c r="M6" s="54"/>
      <c r="N6" s="54"/>
      <c r="O6" s="54"/>
    </row>
    <row r="7" spans="1:15" ht="15.6" x14ac:dyDescent="0.3">
      <c r="A7" s="54"/>
      <c r="B7" s="82" t="s">
        <v>52</v>
      </c>
      <c r="C7" s="188" t="s">
        <v>745</v>
      </c>
      <c r="D7" s="188"/>
      <c r="E7" s="83" t="s">
        <v>772</v>
      </c>
      <c r="F7" s="83" t="s">
        <v>746</v>
      </c>
      <c r="G7" s="84">
        <v>0</v>
      </c>
      <c r="H7" s="202" t="s">
        <v>747</v>
      </c>
      <c r="I7" s="190"/>
      <c r="J7" s="190"/>
      <c r="K7" s="190"/>
      <c r="L7" s="54"/>
      <c r="M7" s="54"/>
      <c r="N7" s="54"/>
      <c r="O7" s="54"/>
    </row>
    <row r="8" spans="1:15" ht="15.6" x14ac:dyDescent="0.3">
      <c r="A8" s="54"/>
      <c r="B8" s="82" t="s">
        <v>166</v>
      </c>
      <c r="C8" s="188" t="s">
        <v>748</v>
      </c>
      <c r="D8" s="188"/>
      <c r="E8" s="83" t="s">
        <v>773</v>
      </c>
      <c r="F8" s="83" t="s">
        <v>749</v>
      </c>
      <c r="G8" s="84">
        <v>0</v>
      </c>
      <c r="H8" s="190"/>
      <c r="I8" s="190"/>
      <c r="J8" s="190"/>
      <c r="K8" s="190"/>
      <c r="L8" s="54"/>
      <c r="M8" s="54"/>
      <c r="N8" s="54"/>
      <c r="O8" s="54"/>
    </row>
    <row r="9" spans="1:15" ht="15.6" x14ac:dyDescent="0.3">
      <c r="A9" s="54"/>
      <c r="B9" s="82" t="s">
        <v>750</v>
      </c>
      <c r="C9" s="188" t="s">
        <v>751</v>
      </c>
      <c r="D9" s="188"/>
      <c r="E9" s="83" t="s">
        <v>774</v>
      </c>
      <c r="F9" s="83" t="s">
        <v>752</v>
      </c>
      <c r="G9" s="84">
        <v>0</v>
      </c>
      <c r="H9" s="190"/>
      <c r="I9" s="190"/>
      <c r="J9" s="190"/>
      <c r="K9" s="190"/>
      <c r="L9" s="54"/>
      <c r="M9" s="54"/>
      <c r="N9" s="54"/>
      <c r="O9" s="54"/>
    </row>
    <row r="10" spans="1:15" ht="15.6" x14ac:dyDescent="0.3">
      <c r="A10" s="54"/>
      <c r="B10" s="82" t="s">
        <v>753</v>
      </c>
      <c r="C10" s="188" t="s">
        <v>754</v>
      </c>
      <c r="D10" s="188"/>
      <c r="E10" s="83" t="s">
        <v>775</v>
      </c>
      <c r="F10" s="83" t="s">
        <v>755</v>
      </c>
      <c r="G10" s="84">
        <v>0</v>
      </c>
      <c r="H10" s="190"/>
      <c r="I10" s="190"/>
      <c r="J10" s="190"/>
      <c r="K10" s="190"/>
      <c r="L10" s="54"/>
      <c r="M10" s="54"/>
      <c r="N10" s="54"/>
      <c r="O10" s="54"/>
    </row>
    <row r="11" spans="1:15" ht="15.6" x14ac:dyDescent="0.3">
      <c r="A11" s="54"/>
      <c r="B11" s="82" t="s">
        <v>756</v>
      </c>
      <c r="C11" s="188" t="s">
        <v>757</v>
      </c>
      <c r="D11" s="188"/>
      <c r="E11" s="83" t="s">
        <v>776</v>
      </c>
      <c r="F11" s="83" t="s">
        <v>758</v>
      </c>
      <c r="G11" s="84">
        <v>0</v>
      </c>
      <c r="H11" s="189" t="s">
        <v>759</v>
      </c>
      <c r="I11" s="190"/>
      <c r="J11" s="190"/>
      <c r="K11" s="190"/>
      <c r="L11" s="54"/>
      <c r="M11" s="54"/>
      <c r="N11" s="54"/>
      <c r="O11" s="54"/>
    </row>
    <row r="12" spans="1:15" ht="15.6" x14ac:dyDescent="0.3">
      <c r="A12" s="54"/>
      <c r="B12" s="82" t="s">
        <v>760</v>
      </c>
      <c r="C12" s="188" t="s">
        <v>761</v>
      </c>
      <c r="D12" s="188"/>
      <c r="E12" s="83" t="s">
        <v>762</v>
      </c>
      <c r="F12" s="83" t="s">
        <v>763</v>
      </c>
      <c r="G12" s="84">
        <v>0</v>
      </c>
      <c r="H12" s="203" t="s">
        <v>764</v>
      </c>
      <c r="I12" s="190"/>
      <c r="J12" s="190"/>
      <c r="K12" s="190"/>
      <c r="L12" s="54"/>
      <c r="M12" s="54"/>
      <c r="N12" s="54"/>
      <c r="O12" s="54"/>
    </row>
    <row r="13" spans="1:15" ht="15.6" x14ac:dyDescent="0.3">
      <c r="A13" s="54"/>
      <c r="B13" s="82"/>
      <c r="C13" s="188"/>
      <c r="D13" s="188"/>
      <c r="E13" s="83"/>
      <c r="F13" s="83"/>
      <c r="G13" s="84"/>
      <c r="H13" s="190"/>
      <c r="I13" s="190"/>
      <c r="J13" s="190"/>
      <c r="K13" s="190"/>
      <c r="L13" s="54"/>
      <c r="M13" s="54"/>
      <c r="N13" s="54"/>
      <c r="O13" s="54"/>
    </row>
    <row r="14" spans="1:15" ht="15.6" x14ac:dyDescent="0.3">
      <c r="A14" s="54"/>
      <c r="B14" s="204"/>
      <c r="C14" s="204"/>
      <c r="D14" s="204"/>
      <c r="E14" s="204"/>
      <c r="F14" s="204"/>
      <c r="G14" s="204"/>
      <c r="H14" s="204"/>
      <c r="I14" s="204"/>
      <c r="J14" s="204"/>
      <c r="K14" s="204"/>
      <c r="L14" s="54"/>
      <c r="M14" s="54"/>
      <c r="N14" s="54"/>
      <c r="O14" s="54"/>
    </row>
    <row r="15" spans="1:15" ht="15.6" x14ac:dyDescent="0.3">
      <c r="A15" s="54"/>
      <c r="B15" s="82"/>
      <c r="C15" s="188"/>
      <c r="D15" s="188"/>
      <c r="E15" s="188" t="s">
        <v>765</v>
      </c>
      <c r="F15" s="188"/>
      <c r="G15" s="188"/>
      <c r="H15" s="83"/>
      <c r="I15" s="85"/>
      <c r="J15" s="84"/>
      <c r="K15" s="85"/>
      <c r="L15" s="54"/>
      <c r="M15" s="54"/>
      <c r="N15" s="54"/>
      <c r="O15" s="54"/>
    </row>
    <row r="16" spans="1:15" ht="15.6" x14ac:dyDescent="0.3">
      <c r="A16" s="54"/>
      <c r="B16" s="86"/>
      <c r="C16" s="202"/>
      <c r="D16" s="202"/>
      <c r="E16" s="205" t="s">
        <v>766</v>
      </c>
      <c r="F16" s="205"/>
      <c r="G16" s="205"/>
      <c r="H16" s="87">
        <v>0</v>
      </c>
      <c r="I16" s="85"/>
      <c r="J16" s="88"/>
      <c r="K16" s="85"/>
      <c r="L16" s="54"/>
      <c r="M16" s="54"/>
      <c r="N16" s="54"/>
      <c r="O16" s="54"/>
    </row>
    <row r="17" spans="1:15" ht="15.6" x14ac:dyDescent="0.3">
      <c r="A17" s="54"/>
      <c r="B17" s="85"/>
      <c r="C17" s="206"/>
      <c r="D17" s="206"/>
      <c r="E17" s="192" t="s">
        <v>767</v>
      </c>
      <c r="F17" s="192"/>
      <c r="G17" s="192"/>
      <c r="H17" s="89">
        <v>0</v>
      </c>
      <c r="I17" s="85"/>
      <c r="J17" s="85"/>
      <c r="K17" s="85"/>
      <c r="L17" s="54"/>
      <c r="M17" s="54"/>
      <c r="N17" s="54"/>
      <c r="O17" s="54"/>
    </row>
    <row r="18" spans="1:15" ht="15.6" x14ac:dyDescent="0.3">
      <c r="A18" s="54"/>
      <c r="B18" s="90"/>
      <c r="C18" s="207"/>
      <c r="D18" s="207"/>
      <c r="E18" s="208" t="s">
        <v>768</v>
      </c>
      <c r="F18" s="208"/>
      <c r="G18" s="208"/>
      <c r="H18" s="91">
        <v>0</v>
      </c>
      <c r="I18" s="92"/>
      <c r="J18" s="92"/>
      <c r="K18" s="92"/>
      <c r="L18" s="54"/>
      <c r="M18" s="54"/>
      <c r="N18" s="54"/>
      <c r="O18" s="54"/>
    </row>
    <row r="19" spans="1:15" x14ac:dyDescent="0.3">
      <c r="A19" s="54"/>
      <c r="B19" s="92"/>
      <c r="C19" s="207"/>
      <c r="D19" s="207"/>
      <c r="E19" s="209" t="s">
        <v>769</v>
      </c>
      <c r="F19" s="209"/>
      <c r="G19" s="209"/>
      <c r="H19" s="93"/>
      <c r="I19" s="92"/>
      <c r="J19" s="92"/>
      <c r="K19" s="92"/>
      <c r="L19" s="54"/>
      <c r="M19" s="54"/>
      <c r="N19" s="54"/>
      <c r="O19" s="54"/>
    </row>
    <row r="20" spans="1:15" ht="15.6" x14ac:dyDescent="0.3">
      <c r="A20" s="54"/>
      <c r="B20" s="92"/>
      <c r="C20" s="207"/>
      <c r="D20" s="207"/>
      <c r="E20" s="209" t="s">
        <v>51</v>
      </c>
      <c r="F20" s="209"/>
      <c r="G20" s="209"/>
      <c r="H20" s="91">
        <f>H16+H17+H18</f>
        <v>0</v>
      </c>
      <c r="I20" s="92"/>
      <c r="J20" s="92"/>
      <c r="K20" s="92"/>
      <c r="L20" s="54"/>
      <c r="M20" s="54"/>
      <c r="N20" s="54"/>
      <c r="O20" s="54"/>
    </row>
    <row r="21" spans="1:15" ht="82.2" customHeight="1" x14ac:dyDescent="0.3">
      <c r="A21" s="54"/>
      <c r="B21" s="108" t="s">
        <v>793</v>
      </c>
      <c r="C21" s="108"/>
      <c r="D21" s="108"/>
      <c r="E21" s="108"/>
      <c r="F21" s="108"/>
      <c r="G21" s="108"/>
      <c r="H21" s="108"/>
      <c r="I21" s="108"/>
      <c r="J21" s="108"/>
      <c r="K21" s="108"/>
      <c r="L21" s="54"/>
      <c r="M21" s="54"/>
      <c r="N21" s="54"/>
      <c r="O21" s="54"/>
    </row>
    <row r="22" spans="1:15" x14ac:dyDescent="0.3">
      <c r="A22" s="54"/>
      <c r="B22" s="54"/>
      <c r="C22" s="54"/>
      <c r="D22" s="54"/>
      <c r="E22" s="54"/>
      <c r="F22" s="54"/>
      <c r="G22" s="54"/>
      <c r="H22" s="54"/>
      <c r="I22" s="54"/>
      <c r="J22" s="54"/>
      <c r="K22" s="54"/>
      <c r="L22" s="54"/>
      <c r="M22" s="54"/>
      <c r="N22" s="54"/>
      <c r="O22" s="54"/>
    </row>
    <row r="23" spans="1:15" x14ac:dyDescent="0.3">
      <c r="A23" s="54"/>
      <c r="B23" s="54"/>
      <c r="C23" s="54"/>
      <c r="D23" s="54"/>
      <c r="E23" s="54"/>
      <c r="F23" s="54"/>
      <c r="G23" s="54"/>
      <c r="H23" s="54"/>
      <c r="I23" s="54"/>
      <c r="J23" s="54"/>
      <c r="K23" s="54"/>
      <c r="L23" s="54"/>
      <c r="M23" s="54"/>
      <c r="N23" s="54"/>
      <c r="O23" s="54"/>
    </row>
    <row r="24" spans="1:15" x14ac:dyDescent="0.3">
      <c r="A24" s="54"/>
      <c r="B24" s="54"/>
      <c r="C24" s="54"/>
      <c r="D24" s="54"/>
      <c r="E24" s="54"/>
      <c r="F24" s="54"/>
      <c r="G24" s="54"/>
      <c r="H24" s="54"/>
      <c r="I24" s="54"/>
      <c r="J24" s="54"/>
      <c r="K24" s="54"/>
      <c r="L24" s="54"/>
      <c r="M24" s="54"/>
      <c r="N24" s="54"/>
      <c r="O24" s="54"/>
    </row>
    <row r="25" spans="1:15" x14ac:dyDescent="0.3">
      <c r="A25" s="54"/>
      <c r="B25" s="54"/>
      <c r="C25" s="54"/>
      <c r="D25" s="54"/>
      <c r="E25" s="54"/>
      <c r="F25" s="54"/>
      <c r="G25" s="54"/>
      <c r="H25" s="54"/>
      <c r="I25" s="54"/>
      <c r="J25" s="54"/>
      <c r="K25" s="54"/>
      <c r="L25" s="54"/>
      <c r="M25" s="54"/>
      <c r="N25" s="54"/>
      <c r="O25" s="54"/>
    </row>
    <row r="26" spans="1:15" x14ac:dyDescent="0.3">
      <c r="A26" s="54"/>
      <c r="B26" s="54"/>
      <c r="C26" s="54"/>
      <c r="D26" s="54"/>
      <c r="E26" s="54"/>
      <c r="F26" s="54"/>
      <c r="G26" s="54"/>
      <c r="H26" s="54"/>
      <c r="I26" s="54"/>
      <c r="J26" s="54"/>
      <c r="K26" s="54"/>
      <c r="L26" s="54"/>
      <c r="M26" s="54"/>
      <c r="N26" s="54"/>
      <c r="O26" s="54"/>
    </row>
    <row r="27" spans="1:15" x14ac:dyDescent="0.3">
      <c r="A27" s="54"/>
      <c r="B27" s="54"/>
      <c r="C27" s="54"/>
      <c r="D27" s="54"/>
      <c r="E27" s="54"/>
      <c r="F27" s="54"/>
      <c r="G27" s="54"/>
      <c r="H27" s="54"/>
      <c r="I27" s="54"/>
      <c r="J27" s="54"/>
      <c r="K27" s="54"/>
      <c r="L27" s="54"/>
      <c r="M27" s="54"/>
      <c r="N27" s="54"/>
      <c r="O27" s="54"/>
    </row>
    <row r="28" spans="1:15" x14ac:dyDescent="0.3">
      <c r="A28" s="54"/>
      <c r="B28" s="54"/>
      <c r="C28" s="54"/>
      <c r="D28" s="54"/>
      <c r="E28" s="54"/>
      <c r="F28" s="54"/>
      <c r="G28" s="54"/>
      <c r="H28" s="54"/>
      <c r="I28" s="54"/>
      <c r="J28" s="54"/>
      <c r="K28" s="54"/>
      <c r="L28" s="54"/>
      <c r="M28" s="54"/>
      <c r="N28" s="54"/>
      <c r="O28" s="54"/>
    </row>
  </sheetData>
  <mergeCells count="32">
    <mergeCell ref="C19:D19"/>
    <mergeCell ref="E19:G19"/>
    <mergeCell ref="C20:D20"/>
    <mergeCell ref="E20:G20"/>
    <mergeCell ref="B21:K21"/>
    <mergeCell ref="C16:D16"/>
    <mergeCell ref="E16:G16"/>
    <mergeCell ref="C17:D17"/>
    <mergeCell ref="E17:G17"/>
    <mergeCell ref="C18:D18"/>
    <mergeCell ref="E18:G18"/>
    <mergeCell ref="C12:D12"/>
    <mergeCell ref="H12:K13"/>
    <mergeCell ref="C13:D13"/>
    <mergeCell ref="B14:K14"/>
    <mergeCell ref="C15:D15"/>
    <mergeCell ref="E15:G15"/>
    <mergeCell ref="C11:D11"/>
    <mergeCell ref="H11:K11"/>
    <mergeCell ref="B2:K3"/>
    <mergeCell ref="B4:K4"/>
    <mergeCell ref="C5:G5"/>
    <mergeCell ref="H5:I5"/>
    <mergeCell ref="J5:K5"/>
    <mergeCell ref="C6:D6"/>
    <mergeCell ref="E6:G6"/>
    <mergeCell ref="H6:J6"/>
    <mergeCell ref="C7:D7"/>
    <mergeCell ref="H7:K10"/>
    <mergeCell ref="C8:D8"/>
    <mergeCell ref="C9:D9"/>
    <mergeCell ref="C10:D10"/>
  </mergeCells>
  <pageMargins left="0.25" right="0.25"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2E60-9326-40E1-A35B-28F8A49239F7}">
  <sheetPr>
    <pageSetUpPr fitToPage="1"/>
  </sheetPr>
  <dimension ref="C6:R44"/>
  <sheetViews>
    <sheetView view="pageBreakPreview" topLeftCell="A4" zoomScale="85" zoomScaleNormal="70" zoomScaleSheetLayoutView="85" workbookViewId="0">
      <selection activeCell="H27" sqref="H27"/>
    </sheetView>
  </sheetViews>
  <sheetFormatPr defaultRowHeight="14.4" x14ac:dyDescent="0.3"/>
  <cols>
    <col min="1" max="2" width="8.88671875" style="54"/>
    <col min="3" max="3" width="8.88671875" style="76"/>
    <col min="4" max="4" width="35" style="54" customWidth="1"/>
    <col min="5" max="5" width="21" style="54" customWidth="1"/>
    <col min="6" max="6" width="14.21875" style="54" customWidth="1"/>
    <col min="7" max="7" width="11" style="54" customWidth="1"/>
    <col min="8" max="8" width="15.109375" style="54" customWidth="1"/>
    <col min="9" max="9" width="10.109375" style="54" customWidth="1"/>
    <col min="10" max="10" width="15.21875" style="54" customWidth="1"/>
    <col min="11" max="11" width="9.77734375" style="54" customWidth="1"/>
    <col min="12" max="12" width="15.33203125" style="54" customWidth="1"/>
    <col min="13" max="13" width="8.88671875" style="54"/>
    <col min="14" max="14" width="16.88671875" style="54" customWidth="1"/>
    <col min="15" max="15" width="9.77734375" style="54" customWidth="1"/>
    <col min="16" max="17" width="8.88671875" style="54"/>
    <col min="18" max="18" width="14.44140625" style="54" bestFit="1" customWidth="1"/>
    <col min="19" max="16384" width="8.88671875" style="54"/>
  </cols>
  <sheetData>
    <row r="6" spans="3:18" x14ac:dyDescent="0.3">
      <c r="C6" s="210" t="s">
        <v>777</v>
      </c>
      <c r="D6" s="210"/>
      <c r="E6" s="210"/>
      <c r="F6" s="210"/>
      <c r="G6" s="210"/>
      <c r="H6" s="210"/>
      <c r="I6" s="210"/>
      <c r="J6" s="210"/>
      <c r="K6" s="210"/>
      <c r="L6" s="210"/>
      <c r="M6" s="210"/>
      <c r="N6" s="210"/>
      <c r="O6" s="210"/>
      <c r="P6" s="210"/>
    </row>
    <row r="7" spans="3:18" ht="21.6" customHeight="1" x14ac:dyDescent="0.3">
      <c r="C7" s="210"/>
      <c r="D7" s="210"/>
      <c r="E7" s="210"/>
      <c r="F7" s="210"/>
      <c r="G7" s="210"/>
      <c r="H7" s="210"/>
      <c r="I7" s="210"/>
      <c r="J7" s="210"/>
      <c r="K7" s="210"/>
      <c r="L7" s="210"/>
      <c r="M7" s="210"/>
      <c r="N7" s="210"/>
      <c r="O7" s="210"/>
      <c r="P7" s="210"/>
    </row>
    <row r="8" spans="3:18" ht="43.8" customHeight="1" x14ac:dyDescent="0.3">
      <c r="C8" s="211" t="s">
        <v>770</v>
      </c>
      <c r="D8" s="211"/>
      <c r="E8" s="211"/>
      <c r="F8" s="211"/>
      <c r="G8" s="211"/>
      <c r="H8" s="212" t="s">
        <v>256</v>
      </c>
      <c r="I8" s="213"/>
      <c r="J8" s="213"/>
      <c r="K8" s="213"/>
      <c r="L8" s="213"/>
      <c r="M8" s="213"/>
      <c r="N8" s="213"/>
      <c r="O8" s="213"/>
      <c r="P8" s="214"/>
    </row>
    <row r="9" spans="3:18" ht="18" x14ac:dyDescent="0.3">
      <c r="C9" s="212" t="s">
        <v>789</v>
      </c>
      <c r="D9" s="213"/>
      <c r="E9" s="213"/>
      <c r="F9" s="213"/>
      <c r="G9" s="213"/>
      <c r="H9" s="213"/>
      <c r="I9" s="213"/>
      <c r="J9" s="213"/>
      <c r="K9" s="213"/>
      <c r="L9" s="213"/>
      <c r="M9" s="213"/>
      <c r="N9" s="213"/>
      <c r="O9" s="213"/>
      <c r="P9" s="214"/>
    </row>
    <row r="10" spans="3:18" ht="23.4" x14ac:dyDescent="0.3">
      <c r="C10" s="215" t="s">
        <v>778</v>
      </c>
      <c r="D10" s="216"/>
      <c r="E10" s="217">
        <f>E37</f>
        <v>0</v>
      </c>
      <c r="F10" s="217"/>
      <c r="G10" s="218"/>
      <c r="H10" s="219"/>
      <c r="I10" s="220" t="s">
        <v>771</v>
      </c>
      <c r="J10" s="220"/>
      <c r="K10" s="220"/>
      <c r="L10" s="220"/>
      <c r="M10" s="220"/>
      <c r="N10" s="220"/>
      <c r="O10" s="220"/>
      <c r="P10" s="220"/>
      <c r="R10" s="104"/>
    </row>
    <row r="11" spans="3:18" x14ac:dyDescent="0.3">
      <c r="C11" s="222"/>
      <c r="D11" s="223"/>
      <c r="E11" s="223"/>
      <c r="F11" s="223"/>
      <c r="G11" s="223"/>
      <c r="H11" s="223"/>
      <c r="I11" s="223"/>
      <c r="J11" s="223"/>
      <c r="K11" s="223"/>
      <c r="L11" s="223"/>
      <c r="M11" s="223"/>
      <c r="N11" s="223"/>
      <c r="O11" s="223"/>
      <c r="P11" s="224"/>
    </row>
    <row r="12" spans="3:18" ht="18" customHeight="1" x14ac:dyDescent="0.3">
      <c r="C12" s="221" t="s">
        <v>45</v>
      </c>
      <c r="D12" s="221" t="s">
        <v>779</v>
      </c>
      <c r="E12" s="225" t="s">
        <v>780</v>
      </c>
      <c r="F12" s="221" t="s">
        <v>781</v>
      </c>
      <c r="G12" s="221"/>
      <c r="H12" s="221" t="s">
        <v>782</v>
      </c>
      <c r="I12" s="221"/>
      <c r="J12" s="221" t="s">
        <v>783</v>
      </c>
      <c r="K12" s="221"/>
      <c r="L12" s="221" t="s">
        <v>784</v>
      </c>
      <c r="M12" s="221"/>
      <c r="N12" s="221" t="s">
        <v>790</v>
      </c>
      <c r="O12" s="221"/>
      <c r="P12" s="225" t="s">
        <v>724</v>
      </c>
      <c r="R12" s="94"/>
    </row>
    <row r="13" spans="3:18" x14ac:dyDescent="0.3">
      <c r="C13" s="221"/>
      <c r="D13" s="221"/>
      <c r="E13" s="225"/>
      <c r="F13" s="56" t="s">
        <v>785</v>
      </c>
      <c r="G13" s="56" t="s">
        <v>786</v>
      </c>
      <c r="H13" s="56" t="s">
        <v>785</v>
      </c>
      <c r="I13" s="56" t="s">
        <v>786</v>
      </c>
      <c r="J13" s="56" t="s">
        <v>785</v>
      </c>
      <c r="K13" s="56" t="s">
        <v>786</v>
      </c>
      <c r="L13" s="56" t="s">
        <v>785</v>
      </c>
      <c r="M13" s="56" t="s">
        <v>786</v>
      </c>
      <c r="N13" s="56" t="s">
        <v>785</v>
      </c>
      <c r="O13" s="56" t="s">
        <v>786</v>
      </c>
      <c r="P13" s="225"/>
    </row>
    <row r="14" spans="3:18" x14ac:dyDescent="0.3">
      <c r="C14" s="95" t="s">
        <v>15</v>
      </c>
      <c r="D14" s="96" t="s">
        <v>14</v>
      </c>
      <c r="E14" s="97">
        <f>'PLAN ORCAMENTARIA'!J14</f>
        <v>0</v>
      </c>
      <c r="F14" s="105">
        <f>$E14*G14</f>
        <v>0</v>
      </c>
      <c r="G14" s="106"/>
      <c r="H14" s="105">
        <f>$E14*I14</f>
        <v>0</v>
      </c>
      <c r="I14" s="106"/>
      <c r="J14" s="105">
        <f>$E14*K14</f>
        <v>0</v>
      </c>
      <c r="K14" s="106"/>
      <c r="L14" s="105">
        <f>$E14*M14</f>
        <v>0</v>
      </c>
      <c r="M14" s="106"/>
      <c r="N14" s="105">
        <f>$E14*O14</f>
        <v>0</v>
      </c>
      <c r="O14" s="106"/>
      <c r="P14" s="103" t="e">
        <f>(F14+H14+J14+L14+N14)/$E$10</f>
        <v>#DIV/0!</v>
      </c>
    </row>
    <row r="15" spans="3:18" x14ac:dyDescent="0.3">
      <c r="C15" s="95" t="s">
        <v>16</v>
      </c>
      <c r="D15" s="96" t="s">
        <v>0</v>
      </c>
      <c r="E15" s="97">
        <f>'PLAN ORCAMENTARIA'!J17</f>
        <v>0</v>
      </c>
      <c r="F15" s="105">
        <f t="shared" ref="F15:F34" si="0">$E15*G15</f>
        <v>0</v>
      </c>
      <c r="G15" s="106"/>
      <c r="H15" s="105">
        <f t="shared" ref="H15:H34" si="1">$E15*I15</f>
        <v>0</v>
      </c>
      <c r="I15" s="106"/>
      <c r="J15" s="105">
        <f t="shared" ref="J15:J34" si="2">$E15*K15</f>
        <v>0</v>
      </c>
      <c r="K15" s="106"/>
      <c r="L15" s="105">
        <f t="shared" ref="L15:L34" si="3">$E15*M15</f>
        <v>0</v>
      </c>
      <c r="M15" s="106"/>
      <c r="N15" s="105">
        <f t="shared" ref="N15:N34" si="4">$E15*O15</f>
        <v>0</v>
      </c>
      <c r="O15" s="106"/>
      <c r="P15" s="103" t="e">
        <f t="shared" ref="P15:P34" si="5">(F15+H15+J15+L15+N15)/$E$10</f>
        <v>#DIV/0!</v>
      </c>
    </row>
    <row r="16" spans="3:18" x14ac:dyDescent="0.3">
      <c r="C16" s="95" t="s">
        <v>17</v>
      </c>
      <c r="D16" s="96" t="s">
        <v>138</v>
      </c>
      <c r="E16" s="97">
        <f>'PLAN ORCAMENTARIA'!J34</f>
        <v>0</v>
      </c>
      <c r="F16" s="105">
        <f t="shared" si="0"/>
        <v>0</v>
      </c>
      <c r="G16" s="106"/>
      <c r="H16" s="105">
        <f t="shared" si="1"/>
        <v>0</v>
      </c>
      <c r="I16" s="106"/>
      <c r="J16" s="105">
        <f t="shared" si="2"/>
        <v>0</v>
      </c>
      <c r="K16" s="106"/>
      <c r="L16" s="105">
        <f t="shared" si="3"/>
        <v>0</v>
      </c>
      <c r="M16" s="106"/>
      <c r="N16" s="105">
        <f t="shared" si="4"/>
        <v>0</v>
      </c>
      <c r="O16" s="106"/>
      <c r="P16" s="103" t="e">
        <f t="shared" si="5"/>
        <v>#DIV/0!</v>
      </c>
    </row>
    <row r="17" spans="3:16" x14ac:dyDescent="0.3">
      <c r="C17" s="95" t="s">
        <v>18</v>
      </c>
      <c r="D17" s="96" t="s">
        <v>139</v>
      </c>
      <c r="E17" s="97">
        <f>'PLAN ORCAMENTARIA'!J45</f>
        <v>0</v>
      </c>
      <c r="F17" s="105">
        <f t="shared" si="0"/>
        <v>0</v>
      </c>
      <c r="G17" s="106"/>
      <c r="H17" s="105">
        <f t="shared" si="1"/>
        <v>0</v>
      </c>
      <c r="I17" s="106"/>
      <c r="J17" s="105">
        <f t="shared" si="2"/>
        <v>0</v>
      </c>
      <c r="K17" s="106"/>
      <c r="L17" s="105">
        <f t="shared" si="3"/>
        <v>0</v>
      </c>
      <c r="M17" s="106"/>
      <c r="N17" s="105">
        <f t="shared" si="4"/>
        <v>0</v>
      </c>
      <c r="O17" s="106"/>
      <c r="P17" s="103" t="e">
        <f t="shared" si="5"/>
        <v>#DIV/0!</v>
      </c>
    </row>
    <row r="18" spans="3:16" x14ac:dyDescent="0.3">
      <c r="C18" s="95" t="s">
        <v>19</v>
      </c>
      <c r="D18" s="96" t="s">
        <v>1</v>
      </c>
      <c r="E18" s="97">
        <f>'PLAN ORCAMENTARIA'!J53</f>
        <v>0</v>
      </c>
      <c r="F18" s="105">
        <f t="shared" si="0"/>
        <v>0</v>
      </c>
      <c r="G18" s="106"/>
      <c r="H18" s="105">
        <f t="shared" si="1"/>
        <v>0</v>
      </c>
      <c r="I18" s="106"/>
      <c r="J18" s="105">
        <f t="shared" si="2"/>
        <v>0</v>
      </c>
      <c r="K18" s="106"/>
      <c r="L18" s="105">
        <f t="shared" si="3"/>
        <v>0</v>
      </c>
      <c r="M18" s="106"/>
      <c r="N18" s="105">
        <f t="shared" si="4"/>
        <v>0</v>
      </c>
      <c r="O18" s="106"/>
      <c r="P18" s="103" t="e">
        <f t="shared" si="5"/>
        <v>#DIV/0!</v>
      </c>
    </row>
    <row r="19" spans="3:16" x14ac:dyDescent="0.3">
      <c r="C19" s="95" t="s">
        <v>20</v>
      </c>
      <c r="D19" s="96" t="s">
        <v>11</v>
      </c>
      <c r="E19" s="97">
        <f>'PLAN ORCAMENTARIA'!J64</f>
        <v>0</v>
      </c>
      <c r="F19" s="105">
        <f t="shared" si="0"/>
        <v>0</v>
      </c>
      <c r="G19" s="106"/>
      <c r="H19" s="105">
        <f t="shared" si="1"/>
        <v>0</v>
      </c>
      <c r="I19" s="106"/>
      <c r="J19" s="105">
        <f t="shared" si="2"/>
        <v>0</v>
      </c>
      <c r="K19" s="106"/>
      <c r="L19" s="105">
        <f t="shared" si="3"/>
        <v>0</v>
      </c>
      <c r="M19" s="106"/>
      <c r="N19" s="105">
        <f t="shared" si="4"/>
        <v>0</v>
      </c>
      <c r="O19" s="106"/>
      <c r="P19" s="103" t="e">
        <f t="shared" si="5"/>
        <v>#DIV/0!</v>
      </c>
    </row>
    <row r="20" spans="3:16" x14ac:dyDescent="0.3">
      <c r="C20" s="95" t="s">
        <v>21</v>
      </c>
      <c r="D20" s="96" t="s">
        <v>2</v>
      </c>
      <c r="E20" s="97">
        <f>'PLAN ORCAMENTARIA'!J73</f>
        <v>0</v>
      </c>
      <c r="F20" s="105">
        <f t="shared" si="0"/>
        <v>0</v>
      </c>
      <c r="G20" s="106"/>
      <c r="H20" s="105">
        <f t="shared" si="1"/>
        <v>0</v>
      </c>
      <c r="I20" s="106"/>
      <c r="J20" s="105">
        <f t="shared" si="2"/>
        <v>0</v>
      </c>
      <c r="K20" s="106"/>
      <c r="L20" s="105">
        <f t="shared" si="3"/>
        <v>0</v>
      </c>
      <c r="M20" s="106"/>
      <c r="N20" s="105">
        <f t="shared" si="4"/>
        <v>0</v>
      </c>
      <c r="O20" s="106"/>
      <c r="P20" s="103" t="e">
        <f t="shared" si="5"/>
        <v>#DIV/0!</v>
      </c>
    </row>
    <row r="21" spans="3:16" x14ac:dyDescent="0.3">
      <c r="C21" s="95" t="s">
        <v>22</v>
      </c>
      <c r="D21" s="96" t="s">
        <v>4</v>
      </c>
      <c r="E21" s="97">
        <f>'PLAN ORCAMENTARIA'!J79</f>
        <v>0</v>
      </c>
      <c r="F21" s="105">
        <f t="shared" si="0"/>
        <v>0</v>
      </c>
      <c r="G21" s="106"/>
      <c r="H21" s="105">
        <f t="shared" si="1"/>
        <v>0</v>
      </c>
      <c r="I21" s="106"/>
      <c r="J21" s="105">
        <f t="shared" si="2"/>
        <v>0</v>
      </c>
      <c r="K21" s="106"/>
      <c r="L21" s="105">
        <f t="shared" si="3"/>
        <v>0</v>
      </c>
      <c r="M21" s="106"/>
      <c r="N21" s="105">
        <f t="shared" si="4"/>
        <v>0</v>
      </c>
      <c r="O21" s="106"/>
      <c r="P21" s="103" t="e">
        <f t="shared" si="5"/>
        <v>#DIV/0!</v>
      </c>
    </row>
    <row r="22" spans="3:16" x14ac:dyDescent="0.3">
      <c r="C22" s="95" t="s">
        <v>23</v>
      </c>
      <c r="D22" s="96" t="s">
        <v>12</v>
      </c>
      <c r="E22" s="97">
        <f>'PLAN ORCAMENTARIA'!J117</f>
        <v>0</v>
      </c>
      <c r="F22" s="105">
        <f t="shared" si="0"/>
        <v>0</v>
      </c>
      <c r="G22" s="106"/>
      <c r="H22" s="105">
        <f t="shared" si="1"/>
        <v>0</v>
      </c>
      <c r="I22" s="106"/>
      <c r="J22" s="105">
        <f t="shared" si="2"/>
        <v>0</v>
      </c>
      <c r="K22" s="106"/>
      <c r="L22" s="105">
        <f t="shared" si="3"/>
        <v>0</v>
      </c>
      <c r="M22" s="106"/>
      <c r="N22" s="105">
        <f t="shared" si="4"/>
        <v>0</v>
      </c>
      <c r="O22" s="106"/>
      <c r="P22" s="103" t="e">
        <f t="shared" si="5"/>
        <v>#DIV/0!</v>
      </c>
    </row>
    <row r="23" spans="3:16" x14ac:dyDescent="0.3">
      <c r="C23" s="95" t="s">
        <v>24</v>
      </c>
      <c r="D23" s="96" t="s">
        <v>140</v>
      </c>
      <c r="E23" s="97">
        <f>'PLAN ORCAMENTARIA'!J138</f>
        <v>0</v>
      </c>
      <c r="F23" s="105">
        <f t="shared" si="0"/>
        <v>0</v>
      </c>
      <c r="G23" s="106"/>
      <c r="H23" s="105">
        <f t="shared" si="1"/>
        <v>0</v>
      </c>
      <c r="I23" s="106"/>
      <c r="J23" s="105">
        <f t="shared" si="2"/>
        <v>0</v>
      </c>
      <c r="K23" s="106"/>
      <c r="L23" s="105">
        <f t="shared" si="3"/>
        <v>0</v>
      </c>
      <c r="M23" s="106"/>
      <c r="N23" s="105">
        <f t="shared" si="4"/>
        <v>0</v>
      </c>
      <c r="O23" s="106"/>
      <c r="P23" s="103" t="e">
        <f t="shared" si="5"/>
        <v>#DIV/0!</v>
      </c>
    </row>
    <row r="24" spans="3:16" ht="28.8" x14ac:dyDescent="0.3">
      <c r="C24" s="95" t="s">
        <v>25</v>
      </c>
      <c r="D24" s="96" t="s">
        <v>278</v>
      </c>
      <c r="E24" s="97">
        <f>'PLAN ORCAMENTARIA'!J150</f>
        <v>0</v>
      </c>
      <c r="F24" s="105">
        <f t="shared" si="0"/>
        <v>0</v>
      </c>
      <c r="G24" s="106"/>
      <c r="H24" s="105">
        <f t="shared" si="1"/>
        <v>0</v>
      </c>
      <c r="I24" s="106"/>
      <c r="J24" s="105">
        <f t="shared" si="2"/>
        <v>0</v>
      </c>
      <c r="K24" s="106"/>
      <c r="L24" s="105">
        <f t="shared" si="3"/>
        <v>0</v>
      </c>
      <c r="M24" s="106"/>
      <c r="N24" s="105">
        <f t="shared" si="4"/>
        <v>0</v>
      </c>
      <c r="O24" s="106"/>
      <c r="P24" s="103" t="e">
        <f t="shared" si="5"/>
        <v>#DIV/0!</v>
      </c>
    </row>
    <row r="25" spans="3:16" x14ac:dyDescent="0.3">
      <c r="C25" s="95" t="s">
        <v>26</v>
      </c>
      <c r="D25" s="96" t="s">
        <v>5</v>
      </c>
      <c r="E25" s="97">
        <f>'PLAN ORCAMENTARIA'!J181</f>
        <v>0</v>
      </c>
      <c r="F25" s="105">
        <f t="shared" si="0"/>
        <v>0</v>
      </c>
      <c r="G25" s="106"/>
      <c r="H25" s="105">
        <f t="shared" si="1"/>
        <v>0</v>
      </c>
      <c r="I25" s="106"/>
      <c r="J25" s="105">
        <f t="shared" si="2"/>
        <v>0</v>
      </c>
      <c r="K25" s="106"/>
      <c r="L25" s="105">
        <f t="shared" si="3"/>
        <v>0</v>
      </c>
      <c r="M25" s="106"/>
      <c r="N25" s="105">
        <f t="shared" si="4"/>
        <v>0</v>
      </c>
      <c r="O25" s="106"/>
      <c r="P25" s="103" t="e">
        <f t="shared" si="5"/>
        <v>#DIV/0!</v>
      </c>
    </row>
    <row r="26" spans="3:16" ht="28.8" x14ac:dyDescent="0.3">
      <c r="C26" s="95" t="s">
        <v>27</v>
      </c>
      <c r="D26" s="96" t="s">
        <v>13</v>
      </c>
      <c r="E26" s="97">
        <f>'PLAN ORCAMENTARIA'!J193</f>
        <v>0</v>
      </c>
      <c r="F26" s="105">
        <f t="shared" si="0"/>
        <v>0</v>
      </c>
      <c r="G26" s="106"/>
      <c r="H26" s="105">
        <f t="shared" si="1"/>
        <v>0</v>
      </c>
      <c r="I26" s="106"/>
      <c r="J26" s="105">
        <f t="shared" si="2"/>
        <v>0</v>
      </c>
      <c r="K26" s="106"/>
      <c r="L26" s="105">
        <f t="shared" si="3"/>
        <v>0</v>
      </c>
      <c r="M26" s="106"/>
      <c r="N26" s="105">
        <f t="shared" si="4"/>
        <v>0</v>
      </c>
      <c r="O26" s="106"/>
      <c r="P26" s="103" t="e">
        <f t="shared" si="5"/>
        <v>#DIV/0!</v>
      </c>
    </row>
    <row r="27" spans="3:16" ht="28.8" x14ac:dyDescent="0.3">
      <c r="C27" s="95" t="s">
        <v>28</v>
      </c>
      <c r="D27" s="96" t="s">
        <v>454</v>
      </c>
      <c r="E27" s="97">
        <f>'PLAN ORCAMENTARIA'!J202</f>
        <v>0</v>
      </c>
      <c r="F27" s="105">
        <f t="shared" si="0"/>
        <v>0</v>
      </c>
      <c r="G27" s="106"/>
      <c r="H27" s="105">
        <f t="shared" si="1"/>
        <v>0</v>
      </c>
      <c r="I27" s="106"/>
      <c r="J27" s="105">
        <f t="shared" si="2"/>
        <v>0</v>
      </c>
      <c r="K27" s="106"/>
      <c r="L27" s="105">
        <f t="shared" si="3"/>
        <v>0</v>
      </c>
      <c r="M27" s="106"/>
      <c r="N27" s="105">
        <f t="shared" si="4"/>
        <v>0</v>
      </c>
      <c r="O27" s="106"/>
      <c r="P27" s="103" t="e">
        <f t="shared" si="5"/>
        <v>#DIV/0!</v>
      </c>
    </row>
    <row r="28" spans="3:16" x14ac:dyDescent="0.3">
      <c r="C28" s="95" t="s">
        <v>29</v>
      </c>
      <c r="D28" s="96" t="s">
        <v>472</v>
      </c>
      <c r="E28" s="97">
        <f>'PLAN ORCAMENTARIA'!J215</f>
        <v>0</v>
      </c>
      <c r="F28" s="105">
        <f t="shared" si="0"/>
        <v>0</v>
      </c>
      <c r="G28" s="106"/>
      <c r="H28" s="105">
        <f t="shared" si="1"/>
        <v>0</v>
      </c>
      <c r="I28" s="106"/>
      <c r="J28" s="105">
        <f t="shared" si="2"/>
        <v>0</v>
      </c>
      <c r="K28" s="106"/>
      <c r="L28" s="105">
        <f t="shared" si="3"/>
        <v>0</v>
      </c>
      <c r="M28" s="106"/>
      <c r="N28" s="105">
        <f t="shared" si="4"/>
        <v>0</v>
      </c>
      <c r="O28" s="106"/>
      <c r="P28" s="103" t="e">
        <f t="shared" si="5"/>
        <v>#DIV/0!</v>
      </c>
    </row>
    <row r="29" spans="3:16" x14ac:dyDescent="0.3">
      <c r="C29" s="95" t="s">
        <v>30</v>
      </c>
      <c r="D29" s="96" t="s">
        <v>3</v>
      </c>
      <c r="E29" s="97">
        <f>'PLAN ORCAMENTARIA'!J222</f>
        <v>0</v>
      </c>
      <c r="F29" s="105">
        <f t="shared" si="0"/>
        <v>0</v>
      </c>
      <c r="G29" s="106"/>
      <c r="H29" s="105">
        <f t="shared" si="1"/>
        <v>0</v>
      </c>
      <c r="I29" s="106"/>
      <c r="J29" s="105">
        <f t="shared" si="2"/>
        <v>0</v>
      </c>
      <c r="K29" s="106"/>
      <c r="L29" s="105">
        <f t="shared" si="3"/>
        <v>0</v>
      </c>
      <c r="M29" s="106"/>
      <c r="N29" s="105">
        <f t="shared" si="4"/>
        <v>0</v>
      </c>
      <c r="O29" s="106"/>
      <c r="P29" s="103" t="e">
        <f t="shared" si="5"/>
        <v>#DIV/0!</v>
      </c>
    </row>
    <row r="30" spans="3:16" x14ac:dyDescent="0.3">
      <c r="C30" s="95" t="s">
        <v>31</v>
      </c>
      <c r="D30" s="96" t="s">
        <v>7</v>
      </c>
      <c r="E30" s="97">
        <f>'PLAN ORCAMENTARIA'!J235</f>
        <v>0</v>
      </c>
      <c r="F30" s="105">
        <f t="shared" si="0"/>
        <v>0</v>
      </c>
      <c r="G30" s="106"/>
      <c r="H30" s="105">
        <f t="shared" si="1"/>
        <v>0</v>
      </c>
      <c r="I30" s="106"/>
      <c r="J30" s="105">
        <f t="shared" si="2"/>
        <v>0</v>
      </c>
      <c r="K30" s="106"/>
      <c r="L30" s="105">
        <f t="shared" si="3"/>
        <v>0</v>
      </c>
      <c r="M30" s="106"/>
      <c r="N30" s="105">
        <f t="shared" si="4"/>
        <v>0</v>
      </c>
      <c r="O30" s="106"/>
      <c r="P30" s="103" t="e">
        <f t="shared" si="5"/>
        <v>#DIV/0!</v>
      </c>
    </row>
    <row r="31" spans="3:16" x14ac:dyDescent="0.3">
      <c r="C31" s="95" t="s">
        <v>32</v>
      </c>
      <c r="D31" s="96" t="s">
        <v>6</v>
      </c>
      <c r="E31" s="97">
        <f>'PLAN ORCAMENTARIA'!J241</f>
        <v>0</v>
      </c>
      <c r="F31" s="105">
        <f t="shared" si="0"/>
        <v>0</v>
      </c>
      <c r="G31" s="106"/>
      <c r="H31" s="105">
        <f t="shared" si="1"/>
        <v>0</v>
      </c>
      <c r="I31" s="106"/>
      <c r="J31" s="105">
        <f t="shared" si="2"/>
        <v>0</v>
      </c>
      <c r="K31" s="106"/>
      <c r="L31" s="105">
        <f t="shared" si="3"/>
        <v>0</v>
      </c>
      <c r="M31" s="106"/>
      <c r="N31" s="105">
        <f t="shared" si="4"/>
        <v>0</v>
      </c>
      <c r="O31" s="106"/>
      <c r="P31" s="103" t="e">
        <f t="shared" si="5"/>
        <v>#DIV/0!</v>
      </c>
    </row>
    <row r="32" spans="3:16" x14ac:dyDescent="0.3">
      <c r="C32" s="95" t="s">
        <v>141</v>
      </c>
      <c r="D32" s="96" t="s">
        <v>8</v>
      </c>
      <c r="E32" s="97">
        <f>'PLAN ORCAMENTARIA'!J255</f>
        <v>0</v>
      </c>
      <c r="F32" s="105">
        <f t="shared" si="0"/>
        <v>0</v>
      </c>
      <c r="G32" s="106"/>
      <c r="H32" s="105">
        <f t="shared" si="1"/>
        <v>0</v>
      </c>
      <c r="I32" s="106"/>
      <c r="J32" s="105">
        <f t="shared" si="2"/>
        <v>0</v>
      </c>
      <c r="K32" s="106"/>
      <c r="L32" s="105">
        <f t="shared" si="3"/>
        <v>0</v>
      </c>
      <c r="M32" s="106"/>
      <c r="N32" s="105">
        <f t="shared" si="4"/>
        <v>0</v>
      </c>
      <c r="O32" s="106"/>
      <c r="P32" s="103" t="e">
        <f t="shared" si="5"/>
        <v>#DIV/0!</v>
      </c>
    </row>
    <row r="33" spans="3:16" x14ac:dyDescent="0.3">
      <c r="C33" s="95" t="s">
        <v>142</v>
      </c>
      <c r="D33" s="96" t="s">
        <v>9</v>
      </c>
      <c r="E33" s="97">
        <f>'PLAN ORCAMENTARIA'!J260</f>
        <v>0</v>
      </c>
      <c r="F33" s="105">
        <f t="shared" si="0"/>
        <v>0</v>
      </c>
      <c r="G33" s="106"/>
      <c r="H33" s="105">
        <f t="shared" si="1"/>
        <v>0</v>
      </c>
      <c r="I33" s="106"/>
      <c r="J33" s="105">
        <f t="shared" si="2"/>
        <v>0</v>
      </c>
      <c r="K33" s="106"/>
      <c r="L33" s="105">
        <f t="shared" si="3"/>
        <v>0</v>
      </c>
      <c r="M33" s="106"/>
      <c r="N33" s="105">
        <f t="shared" si="4"/>
        <v>0</v>
      </c>
      <c r="O33" s="106"/>
      <c r="P33" s="103" t="e">
        <f t="shared" si="5"/>
        <v>#DIV/0!</v>
      </c>
    </row>
    <row r="34" spans="3:16" x14ac:dyDescent="0.3">
      <c r="C34" s="95" t="s">
        <v>143</v>
      </c>
      <c r="D34" s="96" t="s">
        <v>10</v>
      </c>
      <c r="E34" s="97">
        <f>'PLAN ORCAMENTARIA'!J275</f>
        <v>0</v>
      </c>
      <c r="F34" s="105">
        <f t="shared" si="0"/>
        <v>0</v>
      </c>
      <c r="G34" s="106"/>
      <c r="H34" s="105">
        <f t="shared" si="1"/>
        <v>0</v>
      </c>
      <c r="I34" s="106"/>
      <c r="J34" s="105">
        <f t="shared" si="2"/>
        <v>0</v>
      </c>
      <c r="K34" s="106"/>
      <c r="L34" s="105">
        <f t="shared" si="3"/>
        <v>0</v>
      </c>
      <c r="M34" s="106"/>
      <c r="N34" s="105">
        <f t="shared" si="4"/>
        <v>0</v>
      </c>
      <c r="O34" s="106"/>
      <c r="P34" s="103" t="e">
        <f t="shared" si="5"/>
        <v>#DIV/0!</v>
      </c>
    </row>
    <row r="35" spans="3:16" x14ac:dyDescent="0.3">
      <c r="C35" s="226" t="s">
        <v>787</v>
      </c>
      <c r="D35" s="226"/>
      <c r="E35" s="226"/>
      <c r="F35" s="98">
        <f>SUM(F14:F34)</f>
        <v>0</v>
      </c>
      <c r="G35" s="99" t="e">
        <f>F35/$E$10</f>
        <v>#DIV/0!</v>
      </c>
      <c r="H35" s="98">
        <f>SUM(H14:H34)</f>
        <v>0</v>
      </c>
      <c r="I35" s="99" t="e">
        <f>H35/$E$10</f>
        <v>#DIV/0!</v>
      </c>
      <c r="J35" s="98">
        <f>SUM(J14:J34)</f>
        <v>0</v>
      </c>
      <c r="K35" s="99" t="e">
        <f>J35/$E$10</f>
        <v>#DIV/0!</v>
      </c>
      <c r="L35" s="98">
        <f>SUM(L14:L34)</f>
        <v>0</v>
      </c>
      <c r="M35" s="99" t="e">
        <f>L35/$E$10</f>
        <v>#DIV/0!</v>
      </c>
      <c r="N35" s="98">
        <f>SUM(N14:N34)</f>
        <v>0</v>
      </c>
      <c r="O35" s="99" t="e">
        <f>N35/$E$10</f>
        <v>#DIV/0!</v>
      </c>
      <c r="P35" s="99" t="e">
        <f>G35+I35+K35+M35+O35</f>
        <v>#DIV/0!</v>
      </c>
    </row>
    <row r="36" spans="3:16" x14ac:dyDescent="0.3">
      <c r="C36" s="227" t="s">
        <v>788</v>
      </c>
      <c r="D36" s="227"/>
      <c r="E36" s="227"/>
      <c r="F36" s="98">
        <f>F35</f>
        <v>0</v>
      </c>
      <c r="G36" s="99" t="e">
        <f>F36/$E$10</f>
        <v>#DIV/0!</v>
      </c>
      <c r="H36" s="98">
        <f>H35+F36</f>
        <v>0</v>
      </c>
      <c r="I36" s="99" t="e">
        <f>H36/$E$10</f>
        <v>#DIV/0!</v>
      </c>
      <c r="J36" s="98">
        <f>J35+H36</f>
        <v>0</v>
      </c>
      <c r="K36" s="99" t="e">
        <f>J36/$E$10</f>
        <v>#DIV/0!</v>
      </c>
      <c r="L36" s="98">
        <f>L35+J36</f>
        <v>0</v>
      </c>
      <c r="M36" s="99" t="e">
        <f>L36/$E$10</f>
        <v>#DIV/0!</v>
      </c>
      <c r="N36" s="98">
        <f>N35+L36</f>
        <v>0</v>
      </c>
      <c r="O36" s="99" t="e">
        <f>N36/$E$10</f>
        <v>#DIV/0!</v>
      </c>
      <c r="P36" s="99" t="e">
        <f>SUM(P14:P34)</f>
        <v>#DIV/0!</v>
      </c>
    </row>
    <row r="37" spans="3:16" ht="23.4" x14ac:dyDescent="0.45">
      <c r="C37" s="228" t="s">
        <v>51</v>
      </c>
      <c r="D37" s="228"/>
      <c r="E37" s="100">
        <f>SUM(E14:E34)</f>
        <v>0</v>
      </c>
      <c r="F37" s="109"/>
      <c r="G37" s="109"/>
      <c r="H37" s="109"/>
      <c r="I37" s="109"/>
      <c r="J37" s="109"/>
      <c r="K37" s="109"/>
      <c r="L37" s="109"/>
      <c r="M37" s="109"/>
      <c r="N37" s="109"/>
      <c r="O37" s="109"/>
      <c r="P37" s="109"/>
    </row>
    <row r="38" spans="3:16" x14ac:dyDescent="0.3">
      <c r="C38" s="229" t="s">
        <v>791</v>
      </c>
      <c r="D38" s="229"/>
      <c r="E38" s="229"/>
      <c r="F38" s="229"/>
      <c r="G38" s="229"/>
      <c r="H38" s="229"/>
      <c r="I38" s="229"/>
      <c r="J38" s="229"/>
      <c r="K38" s="229"/>
      <c r="L38" s="229"/>
      <c r="M38" s="229"/>
      <c r="N38" s="229"/>
      <c r="O38" s="229"/>
      <c r="P38" s="229"/>
    </row>
    <row r="39" spans="3:16" ht="21.6" customHeight="1" x14ac:dyDescent="0.3">
      <c r="C39" s="229"/>
      <c r="D39" s="229"/>
      <c r="E39" s="229"/>
      <c r="F39" s="229"/>
      <c r="G39" s="229"/>
      <c r="H39" s="229"/>
      <c r="I39" s="229"/>
      <c r="J39" s="229"/>
      <c r="K39" s="229"/>
      <c r="L39" s="229"/>
      <c r="M39" s="229"/>
      <c r="N39" s="229"/>
      <c r="O39" s="229"/>
      <c r="P39" s="229"/>
    </row>
    <row r="40" spans="3:16" ht="60.6" customHeight="1" x14ac:dyDescent="0.3">
      <c r="C40" s="229"/>
      <c r="D40" s="229"/>
      <c r="E40" s="229"/>
      <c r="F40" s="229"/>
      <c r="G40" s="229"/>
      <c r="H40" s="229"/>
      <c r="I40" s="229"/>
      <c r="J40" s="229"/>
      <c r="K40" s="229"/>
      <c r="L40" s="229"/>
      <c r="M40" s="229"/>
      <c r="N40" s="229"/>
      <c r="O40" s="229"/>
      <c r="P40" s="229"/>
    </row>
    <row r="41" spans="3:16" ht="33" customHeight="1" x14ac:dyDescent="0.3">
      <c r="C41" s="101"/>
      <c r="D41" s="102"/>
    </row>
    <row r="42" spans="3:16" x14ac:dyDescent="0.3">
      <c r="C42" s="101"/>
      <c r="D42" s="102"/>
      <c r="E42" s="94"/>
      <c r="F42" s="94"/>
    </row>
    <row r="43" spans="3:16" x14ac:dyDescent="0.3">
      <c r="C43" s="101"/>
      <c r="D43" s="102"/>
    </row>
    <row r="44" spans="3:16" x14ac:dyDescent="0.3">
      <c r="C44" s="101"/>
      <c r="D44" s="102"/>
    </row>
  </sheetData>
  <mergeCells count="23">
    <mergeCell ref="C35:E35"/>
    <mergeCell ref="C36:E36"/>
    <mergeCell ref="C37:D37"/>
    <mergeCell ref="F37:P37"/>
    <mergeCell ref="C38:P40"/>
    <mergeCell ref="N12:O12"/>
    <mergeCell ref="C11:P11"/>
    <mergeCell ref="C12:C13"/>
    <mergeCell ref="D12:D13"/>
    <mergeCell ref="E12:E13"/>
    <mergeCell ref="F12:G12"/>
    <mergeCell ref="H12:I12"/>
    <mergeCell ref="J12:K12"/>
    <mergeCell ref="L12:M12"/>
    <mergeCell ref="P12:P13"/>
    <mergeCell ref="C6:P7"/>
    <mergeCell ref="C8:G8"/>
    <mergeCell ref="H8:P8"/>
    <mergeCell ref="C9:P9"/>
    <mergeCell ref="C10:D10"/>
    <mergeCell ref="E10:F10"/>
    <mergeCell ref="G10:H10"/>
    <mergeCell ref="I10:P10"/>
  </mergeCells>
  <phoneticPr fontId="24" type="noConversion"/>
  <printOptions horizontalCentered="1" verticalCentered="1"/>
  <pageMargins left="0.19685039370078741" right="0.19685039370078741" top="0.39370078740157483" bottom="0.39370078740157483" header="0" footer="0"/>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6</vt:i4>
      </vt:variant>
    </vt:vector>
  </HeadingPairs>
  <TitlesOfParts>
    <vt:vector size="10" baseType="lpstr">
      <vt:lpstr>COMPOSICOES</vt:lpstr>
      <vt:lpstr>PLAN ORCAMENTARIA</vt:lpstr>
      <vt:lpstr>BDI</vt:lpstr>
      <vt:lpstr>CRONOGRAMA</vt:lpstr>
      <vt:lpstr>BDI!Area_de_impressao</vt:lpstr>
      <vt:lpstr>COMPOSICOES!Area_de_impressao</vt:lpstr>
      <vt:lpstr>CRONOGRAMA!Area_de_impressao</vt:lpstr>
      <vt:lpstr>'PLAN ORCAMENTARIA'!Area_de_impressao</vt:lpstr>
      <vt:lpstr>COMPOSICOES!Titulos_de_impressao</vt:lpstr>
      <vt:lpstr>'PLAN ORCAMENTARIA'!Titulos_de_impressao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Geraldo Dias</dc:creator>
  <cp:lastModifiedBy>User</cp:lastModifiedBy>
  <cp:lastPrinted>2022-07-27T17:15:56Z</cp:lastPrinted>
  <dcterms:created xsi:type="dcterms:W3CDTF">2015-06-05T18:19:34Z</dcterms:created>
  <dcterms:modified xsi:type="dcterms:W3CDTF">2022-07-28T21:33:07Z</dcterms:modified>
</cp:coreProperties>
</file>